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1.xml" ContentType="application/vnd.openxmlformats-officedocument.drawing+xml"/>
  <Override PartName="/xl/comments7.xml" ContentType="application/vnd.openxmlformats-officedocument.spreadsheetml.comments+xml"/>
  <Override PartName="/xl/drawings/drawing2.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D:\1- Excel-neu\"/>
    </mc:Choice>
  </mc:AlternateContent>
  <xr:revisionPtr revIDLastSave="0" documentId="13_ncr:1_{98F79F56-7BC2-4AA7-959A-511B3BADEA8B}" xr6:coauthVersionLast="47" xr6:coauthVersionMax="47" xr10:uidLastSave="{00000000-0000-0000-0000-000000000000}"/>
  <bookViews>
    <workbookView xWindow="4125" yWindow="690" windowWidth="29580" windowHeight="18690" tabRatio="913" xr2:uid="{00000000-000D-0000-FFFF-FFFF00000000}"/>
  </bookViews>
  <sheets>
    <sheet name="Datum - Einführung" sheetId="2" r:id="rId1"/>
    <sheet name="Jubiläumszeit" sheetId="3" r:id="rId2"/>
    <sheet name="Geburtstagsliste" sheetId="4" r:id="rId3"/>
    <sheet name="Stundenberechnung" sheetId="1" r:id="rId4"/>
    <sheet name="Minutenberechnung" sheetId="5" r:id="rId5"/>
    <sheet name="Negative Zeiten (1)" sheetId="6" r:id="rId6"/>
    <sheet name="Mahnen - Akkord" sheetId="7" r:id="rId7"/>
    <sheet name="Negative Zeiten (2)" sheetId="8" r:id="rId8"/>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9" i="7" l="1"/>
  <c r="D10" i="7"/>
  <c r="F10" i="7" s="1"/>
  <c r="G10" i="7" s="1"/>
  <c r="D11" i="7"/>
  <c r="F11" i="7" s="1"/>
  <c r="G11" i="7" s="1"/>
  <c r="D12" i="7"/>
  <c r="F12" i="7" s="1"/>
  <c r="G12" i="7" s="1"/>
  <c r="D13" i="7"/>
  <c r="D14" i="7"/>
  <c r="D15" i="7"/>
  <c r="F15" i="7" s="1"/>
  <c r="G15" i="7" s="1"/>
  <c r="D8" i="7"/>
  <c r="F8" i="7" s="1"/>
  <c r="G8" i="7" s="1"/>
  <c r="C4" i="8"/>
  <c r="C5" i="8"/>
  <c r="B29" i="8"/>
  <c r="C34" i="8"/>
  <c r="E34" i="8" s="1"/>
  <c r="C35" i="8"/>
  <c r="E35" i="8"/>
  <c r="C36" i="8"/>
  <c r="E36" i="8" s="1"/>
  <c r="C37" i="8"/>
  <c r="E37" i="8"/>
  <c r="C38" i="8"/>
  <c r="E38" i="8" s="1"/>
  <c r="D55" i="8"/>
  <c r="D60" i="8" s="1"/>
  <c r="D56" i="8"/>
  <c r="D57" i="8"/>
  <c r="D58" i="8"/>
  <c r="D59" i="8"/>
  <c r="B60" i="8"/>
  <c r="C60" i="8"/>
  <c r="B50" i="7"/>
  <c r="B49" i="7"/>
  <c r="B48" i="7"/>
  <c r="D38" i="7"/>
  <c r="D39" i="7"/>
  <c r="D40" i="7"/>
  <c r="D41" i="7"/>
  <c r="D42" i="7"/>
  <c r="D43" i="7"/>
  <c r="D44" i="7"/>
  <c r="D45" i="7"/>
  <c r="D37" i="7"/>
  <c r="D46" i="7"/>
  <c r="B51" i="7" s="1"/>
  <c r="F9" i="7"/>
  <c r="G9" i="7" s="1"/>
  <c r="F13" i="7"/>
  <c r="G13" i="7" s="1"/>
  <c r="F14" i="7"/>
  <c r="G14" i="7" s="1"/>
  <c r="C53" i="1"/>
  <c r="E53" i="1" s="1"/>
  <c r="C23" i="6"/>
  <c r="C24" i="6"/>
  <c r="C25" i="6"/>
  <c r="C26" i="6"/>
  <c r="C27" i="6"/>
  <c r="C28" i="6"/>
  <c r="C29" i="6"/>
  <c r="C22" i="6"/>
  <c r="C30" i="6" s="1"/>
  <c r="C32" i="6" s="1"/>
  <c r="C14" i="5"/>
  <c r="C26" i="5" s="1"/>
  <c r="C28" i="5" s="1"/>
  <c r="C15" i="5"/>
  <c r="C16" i="5"/>
  <c r="C17" i="5"/>
  <c r="C18" i="5"/>
  <c r="C19" i="5"/>
  <c r="C20" i="5"/>
  <c r="C21" i="5"/>
  <c r="C22" i="5"/>
  <c r="C23" i="5"/>
  <c r="C24" i="5"/>
  <c r="C25" i="5"/>
  <c r="C13" i="5"/>
  <c r="E26" i="1"/>
  <c r="E27" i="1"/>
  <c r="E28" i="1"/>
  <c r="E29" i="1"/>
  <c r="E25" i="1"/>
  <c r="E30" i="1" s="1"/>
  <c r="F31" i="1" s="1"/>
  <c r="B26" i="1"/>
  <c r="B27" i="1"/>
  <c r="B28" i="1"/>
  <c r="B29" i="1"/>
  <c r="B25" i="1"/>
  <c r="J12" i="4"/>
  <c r="J13" i="4"/>
  <c r="J7" i="4"/>
  <c r="J8" i="4"/>
  <c r="J10" i="4"/>
  <c r="J14" i="4"/>
  <c r="J9" i="4"/>
  <c r="J11" i="4"/>
  <c r="J6" i="4"/>
  <c r="K12" i="4"/>
  <c r="K13" i="4"/>
  <c r="K7" i="4"/>
  <c r="K8" i="4"/>
  <c r="K10" i="4"/>
  <c r="K14" i="4"/>
  <c r="K9" i="4"/>
  <c r="K11" i="4"/>
  <c r="K6" i="4"/>
  <c r="M5" i="3"/>
  <c r="M6" i="3"/>
  <c r="M7" i="3"/>
  <c r="M8" i="3"/>
  <c r="M9" i="3"/>
  <c r="M10" i="3"/>
  <c r="M11" i="3"/>
  <c r="M12" i="3"/>
  <c r="M4" i="3"/>
  <c r="B14" i="3"/>
  <c r="J14" i="3" s="1"/>
  <c r="J5" i="3"/>
  <c r="J8" i="3"/>
  <c r="J9" i="3"/>
  <c r="J10" i="3"/>
  <c r="J6" i="3"/>
  <c r="J7" i="3"/>
  <c r="J11" i="3"/>
  <c r="J12" i="3"/>
  <c r="J4" i="3"/>
  <c r="I2" i="2"/>
  <c r="I1" i="2"/>
  <c r="C6" i="6"/>
  <c r="C4" i="6"/>
  <c r="C5" i="6"/>
  <c r="G16" i="7" l="1"/>
  <c r="E39" i="8"/>
  <c r="K8" i="3"/>
  <c r="L8" i="3" s="1"/>
  <c r="K11" i="3"/>
  <c r="L11" i="3" s="1"/>
  <c r="K5" i="3"/>
  <c r="L5" i="3" s="1"/>
  <c r="K6" i="3"/>
  <c r="L6" i="3" s="1"/>
  <c r="K9" i="3"/>
  <c r="L9" i="3" s="1"/>
  <c r="K4" i="3"/>
  <c r="L4" i="3" s="1"/>
  <c r="K7" i="3"/>
  <c r="L7" i="3" s="1"/>
  <c r="K12" i="3"/>
  <c r="L12" i="3" s="1"/>
  <c r="K10" i="3"/>
  <c r="L10"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Seel</author>
  </authors>
  <commentList>
    <comment ref="A18" authorId="0" shapeId="0" xr:uid="{00000000-0006-0000-0000-000001000000}">
      <text>
        <r>
          <rPr>
            <sz val="8"/>
            <color indexed="81"/>
            <rFont val="Tahoma"/>
            <family val="2"/>
          </rPr>
          <t xml:space="preserve">Die Funktion </t>
        </r>
        <r>
          <rPr>
            <b/>
            <sz val="8"/>
            <color indexed="81"/>
            <rFont val="Tahoma"/>
            <family val="2"/>
          </rPr>
          <t>Jahr</t>
        </r>
        <r>
          <rPr>
            <sz val="8"/>
            <color indexed="81"/>
            <rFont val="Tahoma"/>
            <family val="2"/>
          </rPr>
          <t xml:space="preserve"> schneidet aus dem Datum in einer Zelle die Jahreszahl heraus oder berechnet anhand der eingegebenen Tage das Jahr (Beginn  01.01.1900 00:00 Uhr). Die Funktion hat folgenden Auffbau: 
</t>
        </r>
        <r>
          <rPr>
            <b/>
            <sz val="8"/>
            <color indexed="81"/>
            <rFont val="Tahoma"/>
            <family val="2"/>
          </rPr>
          <t xml:space="preserve">=JAHR(Zahl)
</t>
        </r>
        <r>
          <rPr>
            <sz val="8"/>
            <color indexed="81"/>
            <rFont val="Tahoma"/>
            <family val="2"/>
          </rPr>
          <t xml:space="preserve">Die Funktion </t>
        </r>
        <r>
          <rPr>
            <b/>
            <sz val="8"/>
            <color indexed="81"/>
            <rFont val="Tahoma"/>
            <family val="2"/>
          </rPr>
          <t>Monat</t>
        </r>
        <r>
          <rPr>
            <sz val="8"/>
            <color indexed="81"/>
            <rFont val="Tahoma"/>
            <family val="2"/>
          </rPr>
          <t xml:space="preserve"> schneidet aus dem Datum in einer Zelle die Monatszahl heraus oder berechnet anhand der eingegebenen Tage den Monat (Beginn  01.01.1900 00:00 Uhr). Die Funktion hat folgenden Auffbau: 
</t>
        </r>
        <r>
          <rPr>
            <b/>
            <sz val="8"/>
            <color indexed="81"/>
            <rFont val="Tahoma"/>
            <family val="2"/>
          </rPr>
          <t xml:space="preserve">=MONAT(Zahl)
</t>
        </r>
        <r>
          <rPr>
            <sz val="8"/>
            <color indexed="81"/>
            <rFont val="Tahoma"/>
            <family val="2"/>
          </rPr>
          <t xml:space="preserve">Die Funktion </t>
        </r>
        <r>
          <rPr>
            <b/>
            <sz val="8"/>
            <color indexed="81"/>
            <rFont val="Tahoma"/>
            <family val="2"/>
          </rPr>
          <t xml:space="preserve">Tag </t>
        </r>
        <r>
          <rPr>
            <sz val="8"/>
            <color indexed="81"/>
            <rFont val="Tahoma"/>
            <family val="2"/>
          </rPr>
          <t xml:space="preserve">schneidet aus dem Datum in einer Zelle die Tagesszahl heraus oder berechnet anhand der eingegebenen Tage den Tag (Beginn  01.01.1900 00:00 Uhr). Die Funktion hat folgenden Auffbau: 
</t>
        </r>
        <r>
          <rPr>
            <b/>
            <sz val="8"/>
            <color indexed="81"/>
            <rFont val="Tahoma"/>
            <family val="2"/>
          </rPr>
          <t xml:space="preserve">=TAG(Zahl)
</t>
        </r>
        <r>
          <rPr>
            <sz val="8"/>
            <color indexed="81"/>
            <rFont val="Tahoma"/>
            <family val="2"/>
          </rPr>
          <t>Die Funktion</t>
        </r>
        <r>
          <rPr>
            <b/>
            <sz val="8"/>
            <color indexed="81"/>
            <rFont val="Tahoma"/>
            <family val="2"/>
          </rPr>
          <t xml:space="preserve"> Wochentag </t>
        </r>
        <r>
          <rPr>
            <sz val="8"/>
            <color indexed="81"/>
            <rFont val="Tahoma"/>
            <family val="2"/>
          </rPr>
          <t>stellt den Wochentag in Zahlen 1 bis 7 dar. In Deutschland tragen wir als Typ die Zahl "2" ein, da dann die Woche mit dem Montag (=1) beginnt und dem Sonntag (=7) endet. Als Zahl kann eine Zelle mit einem Datum angegeben werden oder eine Tageszahl (Beginn  01.01.1900 00:00 Uhr)eingegeben werden.</t>
        </r>
        <r>
          <rPr>
            <b/>
            <sz val="8"/>
            <color indexed="81"/>
            <rFont val="Tahoma"/>
            <family val="2"/>
          </rPr>
          <t xml:space="preserve">
=WOCHENTAG(Zahl;Typ) </t>
        </r>
      </text>
    </comment>
    <comment ref="A41" authorId="0" shapeId="0" xr:uid="{00000000-0006-0000-0000-000002000000}">
      <text>
        <r>
          <rPr>
            <sz val="8"/>
            <color indexed="81"/>
            <rFont val="Tahoma"/>
            <family val="2"/>
          </rPr>
          <t xml:space="preserve">Die Funktion </t>
        </r>
        <r>
          <rPr>
            <b/>
            <sz val="8"/>
            <color indexed="81"/>
            <rFont val="Tahoma"/>
            <family val="2"/>
          </rPr>
          <t xml:space="preserve">Heute </t>
        </r>
        <r>
          <rPr>
            <sz val="8"/>
            <color indexed="81"/>
            <rFont val="Tahoma"/>
            <family val="2"/>
          </rPr>
          <t xml:space="preserve">setzt das aktuelle Datum in die betreffende Zelle. Es müssen keine Argumente eingegeben werden. Die Funktion hat folgenden Aufbau:
</t>
        </r>
        <r>
          <rPr>
            <b/>
            <sz val="8"/>
            <color indexed="81"/>
            <rFont val="Tahoma"/>
            <family val="2"/>
          </rPr>
          <t>=HEUTE()</t>
        </r>
        <r>
          <rPr>
            <sz val="8"/>
            <color indexed="81"/>
            <rFont val="Tahoma"/>
            <family val="2"/>
          </rPr>
          <t xml:space="preserve">
</t>
        </r>
        <r>
          <rPr>
            <sz val="8"/>
            <color indexed="81"/>
            <rFont val="Tahoma"/>
            <family val="2"/>
          </rPr>
          <t xml:space="preserve">
Die Funktion </t>
        </r>
        <r>
          <rPr>
            <b/>
            <sz val="8"/>
            <color indexed="81"/>
            <rFont val="Tahoma"/>
            <family val="2"/>
          </rPr>
          <t>Jetzt</t>
        </r>
        <r>
          <rPr>
            <sz val="8"/>
            <color indexed="81"/>
            <rFont val="Tahoma"/>
            <family val="2"/>
          </rPr>
          <t xml:space="preserve"> setzt das aktuelle Datum und die Uhrzeit in die betreffende Zelle. Es müssen keine Argumente eingegeben werden. Die Funktion hat folgenden Aufbau:
</t>
        </r>
        <r>
          <rPr>
            <b/>
            <sz val="8"/>
            <color indexed="81"/>
            <rFont val="Tahoma"/>
            <family val="2"/>
          </rPr>
          <t>=JETZT()</t>
        </r>
      </text>
    </comment>
    <comment ref="A49" authorId="0" shapeId="0" xr:uid="{00000000-0006-0000-0000-000003000000}">
      <text>
        <r>
          <rPr>
            <b/>
            <sz val="8"/>
            <color indexed="81"/>
            <rFont val="Tahoma"/>
            <family val="2"/>
          </rPr>
          <t xml:space="preserve">Arbeitsauftrag:
</t>
        </r>
        <r>
          <rPr>
            <sz val="8"/>
            <color indexed="81"/>
            <rFont val="Tahoma"/>
            <family val="2"/>
          </rPr>
          <t>1. Geben Sie in einer Kopfzeile links Ihren Namen ein.
2. Geben Sie in I1 die Funktion Heute und in I2 die Funktion Jetzt ein.
3. Richten Sie die Kommentare ein, dass diese ausgedruckt werden.
4. Drucken Sie das Tabellenblatt so aus, dass es auf eine DIN A 4 Seite paßt.</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Seel</author>
  </authors>
  <commentList>
    <comment ref="A20" authorId="0" shapeId="0" xr:uid="{00000000-0006-0000-0100-000001000000}">
      <text>
        <r>
          <rPr>
            <b/>
            <sz val="8"/>
            <color indexed="81"/>
            <rFont val="Tahoma"/>
            <family val="2"/>
          </rPr>
          <t xml:space="preserve">Arbeitsauftrag:
</t>
        </r>
        <r>
          <rPr>
            <sz val="8"/>
            <color indexed="81"/>
            <rFont val="Tahoma"/>
            <family val="2"/>
          </rPr>
          <t>1. Formatieren Sie die Spaltenüberschriften mit Zeilenumbruch und Ausrichtung oben.
2. Berechnen Sie in Spalte J anhand der Formel Jahr die Jahreszahl aus dem Eintrittsalter. Geben Sie der Spalte eine Überschrift.
3. Geben Sie in B14 die Formel Heute ein und in J14 berechnen Sie anhand der Formel Jahr das aktuelle Jahr.
4. Berechnen Sie in Spalte K das Dienstalter in Jahren, das während des Kalenderjahres maximial erreicht werden kann.
5. In der Spalte L soll bei dem jeweiligen Mitarbeiter Jubiläum ausgedruckt werden, wenn dieser 10, 20, 25 oder 30 Jahre dem Betrieb angehört. Verwenden Sie hierzu die Wenn-Formel, also =WENN((K4=10) + (K4=20) + (K4=25) + (K4=30);"Jubiläum";"").
6. Formatieren Sie einen ansprechenden Rahmen und hinterlegen sie die Überschriften in einem leichten Gelb mit Muster.
7. Berechnen Sie in Spalte M das bis zum heutigen Tag erreichte Dienstalter. Geben Sie der Spalte eine Überschrift.
8. Geben Sie in der Kopfzeile Ihren Namen an.
9. Geben Sie der Tabelle eine Überschrift.
10. Richten Sie die Tabelle so ein, dass diese auf eine DIN A 4 Seite im Querformat mit Kommentar gedruckt wird.</t>
        </r>
      </text>
    </comment>
    <comment ref="K21" authorId="0" shapeId="0" xr:uid="{00000000-0006-0000-0100-000002000000}">
      <text>
        <r>
          <rPr>
            <sz val="8"/>
            <color indexed="81"/>
            <rFont val="Tahoma"/>
            <family val="2"/>
          </rPr>
          <t xml:space="preserve">Die undokumentierte Funktion DATEDIF eignet sich zur Altersberechnung und hat folgenden Aufbau:
</t>
        </r>
        <r>
          <rPr>
            <b/>
            <sz val="8"/>
            <color indexed="81"/>
            <rFont val="Tahoma"/>
            <family val="2"/>
          </rPr>
          <t>=DATEDIF(Start;Ende;"Zeitangabe")</t>
        </r>
        <r>
          <rPr>
            <sz val="8"/>
            <color indexed="81"/>
            <rFont val="Tahoma"/>
            <family val="2"/>
          </rPr>
          <t xml:space="preserve">
Für Zeitangabe kann "y" für Jahre, "m" für Monate, "d" für Tage, "yd" für Tage auf der Basis MOD 365 sein.Die Zeitangabe muss immer in Anführungszeichen stehen.
</t>
        </r>
        <r>
          <rPr>
            <b/>
            <sz val="8"/>
            <color indexed="81"/>
            <rFont val="Tahoma"/>
            <family val="2"/>
          </rPr>
          <t>Beispie</t>
        </r>
        <r>
          <rPr>
            <sz val="8"/>
            <color indexed="81"/>
            <rFont val="Tahoma"/>
            <family val="2"/>
          </rPr>
          <t>l:</t>
        </r>
        <r>
          <rPr>
            <sz val="8"/>
            <color indexed="81"/>
            <rFont val="Tahoma"/>
            <family val="2"/>
          </rPr>
          <t xml:space="preserve"> =DATEDIF(I4;Heute();"y")
Statt heute könnte selbstverständlich auch ein Zellbezug eingesetzt werden.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Seel</author>
  </authors>
  <commentList>
    <comment ref="A19" authorId="0" shapeId="0" xr:uid="{00000000-0006-0000-0200-000001000000}">
      <text>
        <r>
          <rPr>
            <b/>
            <sz val="8"/>
            <color indexed="81"/>
            <rFont val="Tahoma"/>
            <family val="2"/>
          </rPr>
          <t xml:space="preserve">Arbeitsauftrag:
</t>
        </r>
        <r>
          <rPr>
            <sz val="8"/>
            <color indexed="81"/>
            <rFont val="Tahoma"/>
            <family val="2"/>
          </rPr>
          <t>1. Formatieren Sie die Spaltenüberschriften mit Zeilenumbruch und Ausrichtung oben.
2. Weisen Sie in Spalte J den Tag des Geburtstages aus.
3. Weisen Sie in Spalte K den Monat des Geburtstages aus.
4. Geben Sie den Spalten eine Überschrift.
5. Geben Sie der Tabelle eine Überschrift.
6. Sortieren Sie die Tabelle, so dass eine Liste entsteht, die nach dem Geburtstag sortiert ist.
7. Geben Sie in der Kopfzeile Ihren Namen und das heutige Datum ein.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Seel</author>
    <author>seel</author>
  </authors>
  <commentList>
    <comment ref="A4" authorId="0" shapeId="0" xr:uid="{00000000-0006-0000-0300-000001000000}">
      <text>
        <r>
          <rPr>
            <b/>
            <sz val="8"/>
            <color indexed="81"/>
            <rFont val="Tahoma"/>
            <family val="2"/>
          </rPr>
          <t>Zeitangaben</t>
        </r>
        <r>
          <rPr>
            <sz val="8"/>
            <color indexed="81"/>
            <rFont val="Tahoma"/>
            <family val="2"/>
          </rPr>
          <t xml:space="preserve"> lassen sich wie gewöhnliche Zahlen </t>
        </r>
        <r>
          <rPr>
            <b/>
            <sz val="8"/>
            <color indexed="81"/>
            <rFont val="Tahoma"/>
            <family val="2"/>
          </rPr>
          <t>addieren und subtrahieren</t>
        </r>
        <r>
          <rPr>
            <sz val="8"/>
            <color indexed="81"/>
            <rFont val="Tahoma"/>
            <family val="2"/>
          </rPr>
          <t xml:space="preserve">, solange keine Minuszeiten berechnet werden.
Werden </t>
        </r>
        <r>
          <rPr>
            <b/>
            <sz val="8"/>
            <color indexed="81"/>
            <rFont val="Tahoma"/>
            <family val="2"/>
          </rPr>
          <t>Zeitangaben</t>
        </r>
        <r>
          <rPr>
            <sz val="8"/>
            <color indexed="81"/>
            <rFont val="Tahoma"/>
            <family val="2"/>
          </rPr>
          <t xml:space="preserve"> addiert und das Ergebnis ist größer als 24 Stunden, beginnt die </t>
        </r>
        <r>
          <rPr>
            <b/>
            <sz val="8"/>
            <color indexed="81"/>
            <rFont val="Tahoma"/>
            <family val="2"/>
          </rPr>
          <t>Darstellung</t>
        </r>
        <r>
          <rPr>
            <sz val="8"/>
            <color indexed="81"/>
            <rFont val="Tahoma"/>
            <family val="2"/>
          </rPr>
          <t xml:space="preserve"> des Ergebnisses nach jeden 24 Stunden wieder bei Null. Beispielsweise werden 50:30 Stunden als 2:30 Stunden dargestellt (die vollen zwei Tage werden nicht angezeigt). Dass bei dem Ergebnis die gesamten Stunden dargestellt werden gibt es zwei Formatierungsmöglichkeiten:
1. Wählen Sie Menü "Format", Untermenü "Zellen", Befehl "Zellen formatieren", Registerkarte "Zahlen", Kategorie "</t>
        </r>
        <r>
          <rPr>
            <b/>
            <sz val="8"/>
            <color indexed="81"/>
            <rFont val="Tahoma"/>
            <family val="2"/>
          </rPr>
          <t>Uhrzeit</t>
        </r>
        <r>
          <rPr>
            <sz val="8"/>
            <color indexed="81"/>
            <rFont val="Tahoma"/>
            <family val="2"/>
          </rPr>
          <t xml:space="preserve">", </t>
        </r>
        <r>
          <rPr>
            <b/>
            <sz val="8"/>
            <color indexed="81"/>
            <rFont val="Tahoma"/>
            <family val="2"/>
          </rPr>
          <t>Typ "37:30:55</t>
        </r>
        <r>
          <rPr>
            <sz val="8"/>
            <color indexed="81"/>
            <rFont val="Tahoma"/>
            <family val="2"/>
          </rPr>
          <t xml:space="preserve">" oder
2. erstellen Sie selbst ein </t>
        </r>
        <r>
          <rPr>
            <b/>
            <sz val="8"/>
            <color indexed="81"/>
            <rFont val="Tahoma"/>
            <family val="2"/>
          </rPr>
          <t>Format</t>
        </r>
        <r>
          <rPr>
            <sz val="8"/>
            <color indexed="81"/>
            <rFont val="Tahoma"/>
            <family val="2"/>
          </rPr>
          <t xml:space="preserve"> unter Menü "Format", Untermenü "Zellen", Befehl "Zellen formatieren", Registerkarte "Zahlen", Kategorie "</t>
        </r>
        <r>
          <rPr>
            <b/>
            <sz val="8"/>
            <color indexed="81"/>
            <rFont val="Tahoma"/>
            <family val="2"/>
          </rPr>
          <t>Benutzerdefiniert</t>
        </r>
        <r>
          <rPr>
            <sz val="8"/>
            <color indexed="81"/>
            <rFont val="Tahoma"/>
            <family val="2"/>
          </rPr>
          <t xml:space="preserve">", </t>
        </r>
        <r>
          <rPr>
            <b/>
            <sz val="8"/>
            <color indexed="81"/>
            <rFont val="Tahoma"/>
            <family val="2"/>
          </rPr>
          <t>Typ [hh]:mm</t>
        </r>
        <r>
          <rPr>
            <sz val="8"/>
            <color indexed="81"/>
            <rFont val="Tahoma"/>
            <family val="2"/>
          </rPr>
          <t>. Die Eingabe des Typs "hh" muss mit eckigen Klammern erfolgen, dass die Stunden über 24 dargestellt werden.</t>
        </r>
        <r>
          <rPr>
            <b/>
            <sz val="8"/>
            <color indexed="81"/>
            <rFont val="Tahoma"/>
            <family val="2"/>
          </rPr>
          <t xml:space="preserve">
Zeitangaben </t>
        </r>
        <r>
          <rPr>
            <sz val="8"/>
            <color indexed="81"/>
            <rFont val="Tahoma"/>
            <family val="2"/>
          </rPr>
          <t xml:space="preserve">haben bei Excel immer einen </t>
        </r>
        <r>
          <rPr>
            <b/>
            <sz val="8"/>
            <color indexed="81"/>
            <rFont val="Tahoma"/>
            <family val="2"/>
          </rPr>
          <t>Tag mit 24 Stunden als Basis</t>
        </r>
        <r>
          <rPr>
            <sz val="8"/>
            <color indexed="81"/>
            <rFont val="Tahoma"/>
            <family val="2"/>
          </rPr>
          <t xml:space="preserve">. Beispielsweise sind 12:00 Stunden  in Excel 12/24 also 0,5 Tage, 6:00 Stunden 6/24 also 0,25 Tage usw. Dies können Sie jederzeit sichtbar machen, wenn Sie ein Uhrzeitformat als Standardformat formatieren (Menü "Format", Untermenü "Zellen", Befehl "Zellen formatieren", Registerkarte "Zahlen", Kategorie "Standard").
Wollen Sie die </t>
        </r>
        <r>
          <rPr>
            <b/>
            <sz val="8"/>
            <color indexed="81"/>
            <rFont val="Tahoma"/>
            <family val="2"/>
          </rPr>
          <t>Stundenzahl mit</t>
        </r>
        <r>
          <rPr>
            <sz val="8"/>
            <color indexed="81"/>
            <rFont val="Tahoma"/>
            <family val="2"/>
          </rPr>
          <t xml:space="preserve"> einem Stundensatz multiplizieren muss deshalb die Stundenzahl zuerst mit</t>
        </r>
        <r>
          <rPr>
            <b/>
            <sz val="8"/>
            <color indexed="81"/>
            <rFont val="Tahoma"/>
            <family val="2"/>
          </rPr>
          <t xml:space="preserve"> 24 multipliziert</t>
        </r>
        <r>
          <rPr>
            <sz val="8"/>
            <color indexed="81"/>
            <rFont val="Tahoma"/>
            <family val="2"/>
          </rPr>
          <t xml:space="preserve"> werden, also </t>
        </r>
        <r>
          <rPr>
            <b/>
            <sz val="8"/>
            <color indexed="81"/>
            <rFont val="Tahoma"/>
            <family val="2"/>
          </rPr>
          <t>=Stundenzahl*24*Stundensatz.</t>
        </r>
      </text>
    </comment>
    <comment ref="A36" authorId="1" shapeId="0" xr:uid="{00000000-0006-0000-0300-000002000000}">
      <text>
        <r>
          <rPr>
            <b/>
            <sz val="8"/>
            <color indexed="81"/>
            <rFont val="Tahoma"/>
            <family val="2"/>
          </rPr>
          <t xml:space="preserve">Arbeitsauftrag:
</t>
        </r>
        <r>
          <rPr>
            <sz val="8"/>
            <color indexed="81"/>
            <rFont val="Tahoma"/>
            <family val="2"/>
          </rPr>
          <t xml:space="preserve">1. Berechnen Sie den Wochentag für das jeweilige Datum.
2. Berechnen Sie die tägliche Arbeitszeit.
3. Berechnen Sie die Summe der Arbeitszeiten von Gisela Schön vom 3.1. - 7.1.
4. Berechnen Sie den Verdienst von Gisela Schön in einer neuen Zeile und benennen Sie diese.
5. Geben Sie in einer Kopfzeile das heutige Datum und Ihren Namen ein.
</t>
        </r>
        <r>
          <rPr>
            <sz val="8"/>
            <color indexed="81"/>
            <rFont val="Tahoma"/>
            <family val="2"/>
          </rPr>
          <t xml:space="preserve">
</t>
        </r>
      </text>
    </comment>
    <comment ref="A46" authorId="0" shapeId="0" xr:uid="{00000000-0006-0000-0300-000003000000}">
      <text>
        <r>
          <rPr>
            <sz val="8"/>
            <color indexed="81"/>
            <rFont val="Tahoma"/>
            <family val="2"/>
          </rPr>
          <t xml:space="preserve">Bei der Berechnung der Zinstage ist die Formel TAGE360 zu verwenden, wenn jeder Monat mit 30 Tagen gerechnet werden soll. Die Formel hat folgenden Aufbau:
</t>
        </r>
        <r>
          <rPr>
            <b/>
            <sz val="8"/>
            <color indexed="81"/>
            <rFont val="Tahoma"/>
            <family val="2"/>
          </rPr>
          <t>TAGE360(Ausgangsdatum;Enddatum;Methode)</t>
        </r>
        <r>
          <rPr>
            <sz val="8"/>
            <color indexed="81"/>
            <rFont val="Tahoma"/>
            <family val="2"/>
          </rPr>
          <t xml:space="preserve">
Bei der deutschen Zinsberechnungsmethode entfällt die Eingabe der Methode.</t>
        </r>
      </text>
    </comment>
    <comment ref="A55" authorId="0" shapeId="0" xr:uid="{00000000-0006-0000-0300-000004000000}">
      <text>
        <r>
          <rPr>
            <b/>
            <sz val="8"/>
            <color indexed="81"/>
            <rFont val="Tahoma"/>
            <family val="2"/>
          </rPr>
          <t xml:space="preserve">Arbeitsauftrag:
</t>
        </r>
        <r>
          <rPr>
            <sz val="8"/>
            <color indexed="81"/>
            <rFont val="Tahoma"/>
            <family val="2"/>
          </rPr>
          <t xml:space="preserve">1. Berechnen Sie mit der Formel Tage360 die Zinstage.
2. Wie hoch sind die Zinsen bei einem Zinssatz von 9 %?
3. Richten Sie das Tabellenblatt so ein, dass es auf eine DIN A 4 Seite paßt und drucken Sie die Tabelle aus.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seel</author>
  </authors>
  <commentList>
    <comment ref="A3" authorId="0" shapeId="0" xr:uid="{00000000-0006-0000-0400-000001000000}">
      <text>
        <r>
          <rPr>
            <sz val="8"/>
            <color indexed="81"/>
            <rFont val="Tahoma"/>
            <family val="2"/>
          </rPr>
          <t>Zeitangaben haben bei Excel immer einen Tag mit 24 Stunden als Basis. Beispielsweise sind 00:05 Stunden  (das sind also 5 Minuten) in  Excel  5/1440 (=0,00347222), denn ein Tag hat 1440 Minuten =(24*60).
Sollen also</t>
        </r>
        <r>
          <rPr>
            <b/>
            <sz val="8"/>
            <color indexed="81"/>
            <rFont val="Tahoma"/>
            <family val="2"/>
          </rPr>
          <t xml:space="preserve"> Minuten</t>
        </r>
        <r>
          <rPr>
            <sz val="8"/>
            <color indexed="81"/>
            <rFont val="Tahoma"/>
            <family val="2"/>
          </rPr>
          <t xml:space="preserve"> vergütet werden, muss die Summe der Gesprächsdauer zuerst mit 60 (dadurch erhalten Sie die Stunde) und dann mit 24 (dann erhalten Sie den Tag) multipliziert werden. Man kann natürlich auch sofort </t>
        </r>
        <r>
          <rPr>
            <b/>
            <sz val="8"/>
            <color indexed="81"/>
            <rFont val="Tahoma"/>
            <family val="2"/>
          </rPr>
          <t>mit 1440</t>
        </r>
        <r>
          <rPr>
            <sz val="8"/>
            <color indexed="81"/>
            <rFont val="Tahoma"/>
            <family val="2"/>
          </rPr>
          <t xml:space="preserve"> </t>
        </r>
        <r>
          <rPr>
            <b/>
            <sz val="8"/>
            <color indexed="81"/>
            <rFont val="Tahoma"/>
            <family val="2"/>
          </rPr>
          <t>multiplizieren</t>
        </r>
        <r>
          <rPr>
            <sz val="8"/>
            <color indexed="81"/>
            <rFont val="Tahoma"/>
            <family val="2"/>
          </rPr>
          <t>.
Für die</t>
        </r>
        <r>
          <rPr>
            <b/>
            <sz val="8"/>
            <color indexed="81"/>
            <rFont val="Tahoma"/>
            <family val="2"/>
          </rPr>
          <t xml:space="preserve"> Berechnung des Gesprächskosten</t>
        </r>
        <r>
          <rPr>
            <sz val="8"/>
            <color indexed="81"/>
            <rFont val="Tahoma"/>
            <family val="2"/>
          </rPr>
          <t xml:space="preserve"> gilt:
Summe der Gesprächsdauer*1440*Gesprächskosten je Minute</t>
        </r>
      </text>
    </comment>
    <comment ref="A30" authorId="0" shapeId="0" xr:uid="{00000000-0006-0000-0400-000002000000}">
      <text>
        <r>
          <rPr>
            <b/>
            <sz val="8"/>
            <color indexed="81"/>
            <rFont val="Tahoma"/>
            <family val="2"/>
          </rPr>
          <t xml:space="preserve">Arbeitsauftrag:
</t>
        </r>
        <r>
          <rPr>
            <sz val="8"/>
            <color indexed="81"/>
            <rFont val="Tahoma"/>
            <family val="2"/>
          </rPr>
          <t>1. Berechnen Sie die Gesprächsdauer je Telefongespräch.
2. Berechnen Sie die Summe der Gesprächsdauer.
3. Berechnen Sie die Gesprächskosten.
4. Formatieren Sie Währungsbeträge in €, geben Sie der Tabelle einen ansprechenden Rahmen.</t>
        </r>
        <r>
          <rPr>
            <sz val="8"/>
            <color indexed="81"/>
            <rFont val="Tahoma"/>
            <family val="2"/>
          </rPr>
          <t xml:space="preserve">
5. Geben Sie in einer Kopfzeile Ihren Namen und das heutige Datum ein.
6. Drucken Sie die Tabelle auf einer DIN A 4 Seite aus.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seel</author>
  </authors>
  <commentList>
    <comment ref="A8" authorId="0" shapeId="0" xr:uid="{00000000-0006-0000-0500-000001000000}">
      <text>
        <r>
          <rPr>
            <sz val="8"/>
            <color indexed="81"/>
            <rFont val="Tahoma"/>
            <family val="2"/>
          </rPr>
          <t>Beginnt die Arbeitszeit z. B. um 23:00 Uhr und endet am nächsten Tag um 7:00 Uhr, ist für Excel der Arbeitsbeginn und das Arbeitsende am selben Tag. Es ergibt sich bei der Berechnung  eine negative Arbeitszeit. Negative Zeiten werden über die komplette Spaltenbreite mit ''#################" dargestellt. 
Eine einfache aber umständliche Lösung ist vor die Uhrzeit das Datum zu setzen, dann rechnet Excel richtig.
Eine andere Lösungsmöglichkeit ist die Wenn-Dann-Funktion. Bei der Wenn-Funktion wird zuerst gefragt ob die Endzeit (Arbeitsende) kleiner ist als die Anfangszeit (Arbeitsbeginn). Ist dies der Fall wird zur Endzeit (Arbeitsende) ein Tag addiert, damit wird die Uhrzeit auf den folgenden Tag umgestellt. In unserem Fall für die  Felder A6 und B6 wird in C6 die Formel =WENN(B6&lt;=A6;B6+1-A6;B6-A6) eingetragen.</t>
        </r>
      </text>
    </comment>
    <comment ref="A34" authorId="0" shapeId="0" xr:uid="{00000000-0006-0000-0500-000002000000}">
      <text>
        <r>
          <rPr>
            <b/>
            <sz val="8"/>
            <color indexed="81"/>
            <rFont val="Tahoma"/>
            <family val="2"/>
          </rPr>
          <t xml:space="preserve">Arbeitsauftrag:
</t>
        </r>
        <r>
          <rPr>
            <sz val="8"/>
            <color indexed="81"/>
            <rFont val="Tahoma"/>
            <family val="2"/>
          </rPr>
          <t>1. Berechnen Sie die tägliche Arbeitszeit in einer neuen Spalte.
2. Berechnen Sie die Summe der Arbeitszeiten.
3. Die Entlohnung pro Stunde beträgt 12,50 €. Berechnen Sie die Vergütung des Mitarbeiters Georg Barth.
4. Benennen Sie die neuen Zeilen und Spalten und gestalten Sie die Tabelle ansprechend.
5. Geben Sie in einer Kopfzeile Ihren Namen und das heutige Datum ein.
6. Drucken Sie die Tabelle einschließlich der Kommentare auf einer DIN A 4 Seite aus.</t>
        </r>
        <r>
          <rPr>
            <sz val="8"/>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Seel</author>
  </authors>
  <commentList>
    <comment ref="A53" authorId="0" shapeId="0" xr:uid="{00000000-0006-0000-0600-000001000000}">
      <text>
        <r>
          <rPr>
            <b/>
            <sz val="8"/>
            <color indexed="81"/>
            <rFont val="Tahoma"/>
            <family val="2"/>
          </rPr>
          <t>Arbeitsauftrag:</t>
        </r>
        <r>
          <rPr>
            <sz val="8"/>
            <color indexed="81"/>
            <rFont val="Tahoma"/>
            <family val="2"/>
          </rPr>
          <t xml:space="preserve">
1. Berechnen Sie die Vorgabezeit je Produkt. Formatieren Sie die Zelle so, dass auch Stunden über 24 dargestellt werden.
2. Addieren Sie die Vorgabezeiten je Produkt.
3. Der Stundenlohn beträgt 12,00 €. Der Akkordzuschlag beträgt 20 %. Tragen Sie den Stundenlohn in die Tabelle ein und berechnen Sie den Akkordzuschlag und den Akkordrichtsatz. 
4. Teilen Sie den Akkordrichtsatz durch 60, so dass Sie den Minutenfaktor erhalten.
5. Berechnen Sie den Monatslohn.
6. Formatieren Sie die Spaltenüberschriften in fett und mit Zeilenumbruch. Geben Sie der Tabelle einen sinnvollen Rahmen.
7. Richten Sie die Tabelle so ein, dass Sie auf eine DIN A 4 Seite passt und drucken Sie die Tabelle aus.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Seel</author>
  </authors>
  <commentList>
    <comment ref="A42" authorId="0" shapeId="0" xr:uid="{00000000-0006-0000-0700-000001000000}">
      <text>
        <r>
          <rPr>
            <b/>
            <sz val="8"/>
            <color indexed="81"/>
            <rFont val="Tahoma"/>
            <family val="2"/>
          </rPr>
          <t xml:space="preserve">Arbeitsauftrag: </t>
        </r>
        <r>
          <rPr>
            <b/>
            <sz val="8"/>
            <color indexed="10"/>
            <rFont val="Tahoma"/>
            <family val="2"/>
          </rPr>
          <t>Bevor Sie diese Seite bearbeiten, drucken Sie alle vorhergehenden Registerblätter aus!</t>
        </r>
        <r>
          <rPr>
            <sz val="8"/>
            <color indexed="81"/>
            <rFont val="Tahoma"/>
            <family val="2"/>
          </rPr>
          <t xml:space="preserve">
1. Berechnen Sie die täglich geleistete Arbeitszeit</t>
        </r>
        <r>
          <rPr>
            <sz val="8"/>
            <color indexed="81"/>
            <rFont val="Tahoma"/>
            <family val="2"/>
          </rPr>
          <t xml:space="preserve">
2. Tragen Sie in der Spalte Sollarbeitszeit jeweils die täglich zu leistende Arbeitszeit von 8:00 Stunden ein.
3. Berechnen Sie die tägliche Gleitzeitdifferenz und stellen Sie gegebenenfalls auf die Option "1904-Datumswerte" um.
4. Formatieren Sie die Überschrift fett, kursiv und zentriert über die Tabelle
5. Formatieren Sie die Spaltenüberschriften fett.
6. Berechnen Sie die Summe der wöchentlichen Differenz der Gleitzeit. 
7. Versehen Sie die Tabelle mit einem Rahmen.
8. Geben Sie in der Kopfzeile Ihren Namen und das heutige Datum ein.</t>
        </r>
      </text>
    </comment>
    <comment ref="A63" authorId="0" shapeId="0" xr:uid="{00000000-0006-0000-0700-000002000000}">
      <text>
        <r>
          <rPr>
            <b/>
            <sz val="8"/>
            <color indexed="81"/>
            <rFont val="Tahoma"/>
            <family val="2"/>
          </rPr>
          <t xml:space="preserve">Arbeitsauftrag:
</t>
        </r>
        <r>
          <rPr>
            <sz val="8"/>
            <color indexed="81"/>
            <rFont val="Tahoma"/>
            <family val="2"/>
          </rPr>
          <t xml:space="preserve">1. Berechnen Sie die tägliche Differenz zwischen Soll- und Istarbeitszeit in der X-AG.
2. Berechnen Sie die Summe der wöchentlichen Arbeitszeitdifferenz.
3. Formatieren Sie die Tabelle ansprechend.
4. Richten Sie die Tabelle so ein, dass die Tabelle mit Kommentaren auf eine DIN A 4 Seite passt. Drucken Sie die Tabelle aus.
</t>
        </r>
        <r>
          <rPr>
            <sz val="8"/>
            <color indexed="81"/>
            <rFont val="Tahoma"/>
            <family val="2"/>
          </rPr>
          <t xml:space="preserve">
</t>
        </r>
      </text>
    </comment>
  </commentList>
</comments>
</file>

<file path=xl/sharedStrings.xml><?xml version="1.0" encoding="utf-8"?>
<sst xmlns="http://schemas.openxmlformats.org/spreadsheetml/2006/main" count="242" uniqueCount="140">
  <si>
    <t>Bruttolohnberechnung von Gisela Schön</t>
  </si>
  <si>
    <t>Datum</t>
  </si>
  <si>
    <t>Wochentag</t>
  </si>
  <si>
    <t>Arbeitsbeginn</t>
  </si>
  <si>
    <t>Arbeitsende</t>
  </si>
  <si>
    <t>Arbeitszeit</t>
  </si>
  <si>
    <t>Datum-Berechnungssystem</t>
  </si>
  <si>
    <t>Tag</t>
  </si>
  <si>
    <t>Tage</t>
  </si>
  <si>
    <t>Die Tabellenkalkulation Excel beginnt mit der Zeitrechnung am 01.01.1900 00:00 Uhr. Beispiele:</t>
  </si>
  <si>
    <t>Datum dargestellt im Datumsformat</t>
  </si>
  <si>
    <t>Datum dargestellt im Standardformat</t>
  </si>
  <si>
    <t>Tage -  d. h. also:</t>
  </si>
  <si>
    <t>Jede Uhrzeit ohne Datum entspricht also dem Datum 00.01.1900.</t>
  </si>
  <si>
    <t>Funktionsgruppe Datum</t>
  </si>
  <si>
    <t>=JAHR(A9)</t>
  </si>
  <si>
    <t>=MONAT(A9)</t>
  </si>
  <si>
    <t>=TAG(A9)</t>
  </si>
  <si>
    <t>liefert als Ergebnis</t>
  </si>
  <si>
    <t>=JAHR(369)</t>
  </si>
  <si>
    <t>=MONAT(369)</t>
  </si>
  <si>
    <t>=TAG(369)</t>
  </si>
  <si>
    <t>Beispiele für die Tageseingabe 369:</t>
  </si>
  <si>
    <t>Excel rechnet fälschlicherweise das Jahr 1900 als Schaltjahr.</t>
  </si>
  <si>
    <t>Anmerkung:</t>
  </si>
  <si>
    <t>Name</t>
  </si>
  <si>
    <t>Vorname</t>
  </si>
  <si>
    <t>PLZ</t>
  </si>
  <si>
    <t>Ort</t>
  </si>
  <si>
    <t>Straße</t>
  </si>
  <si>
    <t>Fami-lien-stand</t>
  </si>
  <si>
    <t>Ge-schlecht</t>
  </si>
  <si>
    <t>Geburts-datum</t>
  </si>
  <si>
    <t>Eintritts-datum</t>
  </si>
  <si>
    <t>Müller</t>
  </si>
  <si>
    <t>Simone</t>
  </si>
  <si>
    <t>Dillingen</t>
  </si>
  <si>
    <t>Hauptstr. 24</t>
  </si>
  <si>
    <t>l</t>
  </si>
  <si>
    <t>w</t>
  </si>
  <si>
    <t>Hein</t>
  </si>
  <si>
    <t>Albert</t>
  </si>
  <si>
    <t>Rosengarten 44</t>
  </si>
  <si>
    <t>g</t>
  </si>
  <si>
    <t>.</t>
  </si>
  <si>
    <t>Hegendorf</t>
  </si>
  <si>
    <t>Franz</t>
  </si>
  <si>
    <t>Nördingen</t>
  </si>
  <si>
    <t>Postweg 1</t>
  </si>
  <si>
    <t>m</t>
  </si>
  <si>
    <t>Dosshofer</t>
  </si>
  <si>
    <t>Stephanie</t>
  </si>
  <si>
    <t>Donauwörth</t>
  </si>
  <si>
    <t>Bahnhofstr. 22</t>
  </si>
  <si>
    <t>v</t>
  </si>
  <si>
    <t>Imsthauser</t>
  </si>
  <si>
    <t>Herbert</t>
  </si>
  <si>
    <t>Nördlingen</t>
  </si>
  <si>
    <t>Eselerstr. 4</t>
  </si>
  <si>
    <t>Heyer</t>
  </si>
  <si>
    <t>Alvina</t>
  </si>
  <si>
    <t>Hopfenstr. 32</t>
  </si>
  <si>
    <t>Mintz</t>
  </si>
  <si>
    <t>Brigitte</t>
  </si>
  <si>
    <t>Bahnhofstr. 33</t>
  </si>
  <si>
    <t>Porten</t>
  </si>
  <si>
    <t>Michael</t>
  </si>
  <si>
    <t>Sonnenstr. 8</t>
  </si>
  <si>
    <t>Lang</t>
  </si>
  <si>
    <t>Florian</t>
  </si>
  <si>
    <t>Hadergasse 9</t>
  </si>
  <si>
    <t>Berechnungen mit Stunden und Minuten</t>
  </si>
  <si>
    <t>Stundensatz</t>
  </si>
  <si>
    <t>Telefonkosten</t>
  </si>
  <si>
    <t>Gesprächsbeginn</t>
  </si>
  <si>
    <t>Gesprächsende</t>
  </si>
  <si>
    <t>Gesprächsdauer</t>
  </si>
  <si>
    <t>Summe</t>
  </si>
  <si>
    <t>Gesprächskosten je Minute</t>
  </si>
  <si>
    <t xml:space="preserve"> in C6: =WENN(B6&lt;=A6;B6+1-A6;B6-A6)</t>
  </si>
  <si>
    <t>Arbeitszeiten von Georg Barth</t>
  </si>
  <si>
    <t>Berechnungen mit negativen Zeiten (1)</t>
  </si>
  <si>
    <t>Eintrittsjahr</t>
  </si>
  <si>
    <t>Datum:</t>
  </si>
  <si>
    <t>Maximales Dienstalter</t>
  </si>
  <si>
    <t>Erreichte Dienstalter</t>
  </si>
  <si>
    <t>Berechnung des Dienstalters in der X-AG</t>
  </si>
  <si>
    <t>Tag des Geburtsdatums</t>
  </si>
  <si>
    <t>Monat des Geburtsdatums</t>
  </si>
  <si>
    <t>Geburtstagsliste</t>
  </si>
  <si>
    <t>Geschlecht</t>
  </si>
  <si>
    <t>Familien-stand</t>
  </si>
  <si>
    <t>Verdienst</t>
  </si>
  <si>
    <t>Gesprächskosten</t>
  </si>
  <si>
    <t>Stundenlohn</t>
  </si>
  <si>
    <t>Vergütung</t>
  </si>
  <si>
    <t>Berechnung der Zinsen bei 30 Tagen im Monat (deutsche Zinsberechnungsmethode)</t>
  </si>
  <si>
    <t>Einzahlungs-datum</t>
  </si>
  <si>
    <t>Auszahlungs-datum</t>
  </si>
  <si>
    <t>Zinstage</t>
  </si>
  <si>
    <t>Kapital</t>
  </si>
  <si>
    <t>Zinsen</t>
  </si>
  <si>
    <t>Mahnwesen</t>
  </si>
  <si>
    <t>Rechnungsbetrag</t>
  </si>
  <si>
    <t>Rechnungsdatum</t>
  </si>
  <si>
    <t>Fälligkeitsdatum</t>
  </si>
  <si>
    <t>Zahlungseingang</t>
  </si>
  <si>
    <t>Zinssatz für Verzugszinsen:</t>
  </si>
  <si>
    <t>Zahlungsziel in Tagen</t>
  </si>
  <si>
    <t>Verzugszinsen für Tage</t>
  </si>
  <si>
    <t>Verzugszinsen</t>
  </si>
  <si>
    <t>Akkordlohn</t>
  </si>
  <si>
    <t>Produktionsmenge</t>
  </si>
  <si>
    <t>Minutenfaktor</t>
  </si>
  <si>
    <t>Produkt-Nr.</t>
  </si>
  <si>
    <t>123-A</t>
  </si>
  <si>
    <t>127-A</t>
  </si>
  <si>
    <t>127-B</t>
  </si>
  <si>
    <t>211-A</t>
  </si>
  <si>
    <t>222-B</t>
  </si>
  <si>
    <t>222-A</t>
  </si>
  <si>
    <t>289-C</t>
  </si>
  <si>
    <t>314-B</t>
  </si>
  <si>
    <t>412-A</t>
  </si>
  <si>
    <t>Vorgabezeit je Produkt</t>
  </si>
  <si>
    <t>Monatslohn</t>
  </si>
  <si>
    <t>Vorgabezeit pro Stück in Minuten</t>
  </si>
  <si>
    <t>= Akkordrichtsatz</t>
  </si>
  <si>
    <t>+ Akkordzuschlag</t>
  </si>
  <si>
    <t>Berechnungen mit negativen Zeiten (2)</t>
  </si>
  <si>
    <t>Iststunden</t>
  </si>
  <si>
    <t>Sollstunden</t>
  </si>
  <si>
    <t>Differenz /h</t>
  </si>
  <si>
    <t>Beispiele:</t>
  </si>
  <si>
    <t>=A22*-1</t>
  </si>
  <si>
    <t>Gleitzeitabrechnung für die Mitarbeiterin Rosemarie Freundlich</t>
  </si>
  <si>
    <t>Sollarbeitszeit</t>
  </si>
  <si>
    <t>Arbeitszeiten in der X-AG</t>
  </si>
  <si>
    <t>Istarbeitszeit</t>
  </si>
  <si>
    <t>Beispiele für den 15.12.2021 beispielsweise in A9: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</si>
</sst>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F400]h:mm:ss\ AM/PM"/>
    <numFmt numFmtId="165" formatCode="[hh]:mm"/>
    <numFmt numFmtId="166" formatCode="[hh]:mm:ss"/>
    <numFmt numFmtId="167" formatCode="h:mm;@"/>
    <numFmt numFmtId="168" formatCode="[h]:mm"/>
  </numFmts>
  <fonts count="15" x14ac:knownFonts="1">
    <font>
      <sz val="10"/>
      <name val="Arial"/>
    </font>
    <font>
      <sz val="10"/>
      <name val="Arial"/>
    </font>
    <font>
      <sz val="8"/>
      <color indexed="81"/>
      <name val="Tahoma"/>
      <family val="2"/>
    </font>
    <font>
      <b/>
      <sz val="8"/>
      <color indexed="81"/>
      <name val="Tahoma"/>
      <family val="2"/>
    </font>
    <font>
      <b/>
      <sz val="10"/>
      <name val="Arial"/>
      <family val="2"/>
    </font>
    <font>
      <b/>
      <sz val="20"/>
      <name val="Arial"/>
      <family val="2"/>
    </font>
    <font>
      <sz val="8"/>
      <name val="Arial"/>
      <family val="2"/>
    </font>
    <font>
      <b/>
      <sz val="12"/>
      <name val="Arial"/>
      <family val="2"/>
    </font>
    <font>
      <sz val="12"/>
      <name val="Arial"/>
      <family val="2"/>
    </font>
    <font>
      <sz val="20"/>
      <name val="Arial"/>
      <family val="2"/>
    </font>
    <font>
      <b/>
      <sz val="16"/>
      <name val="Arial"/>
      <family val="2"/>
    </font>
    <font>
      <b/>
      <i/>
      <sz val="12"/>
      <name val="Arial"/>
      <family val="2"/>
    </font>
    <font>
      <b/>
      <sz val="14"/>
      <name val="Arial"/>
      <family val="2"/>
    </font>
    <font>
      <b/>
      <sz val="8"/>
      <color indexed="10"/>
      <name val="Tahoma"/>
      <family val="2"/>
    </font>
    <font>
      <sz val="10"/>
      <name val="Arial"/>
      <family val="2"/>
    </font>
  </fonts>
  <fills count="3">
    <fill>
      <patternFill patternType="none"/>
    </fill>
    <fill>
      <patternFill patternType="gray125"/>
    </fill>
    <fill>
      <patternFill patternType="gray125">
        <bgColor indexed="13"/>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ck">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44" fontId="1" fillId="0" borderId="0" applyFont="0" applyFill="0" applyBorder="0" applyAlignment="0" applyProtection="0"/>
  </cellStyleXfs>
  <cellXfs count="95">
    <xf numFmtId="0" fontId="0" fillId="0" borderId="0" xfId="0"/>
    <xf numFmtId="22" fontId="0" fillId="0" borderId="0" xfId="0" applyNumberFormat="1"/>
    <xf numFmtId="14" fontId="0" fillId="0" borderId="0" xfId="0" applyNumberFormat="1"/>
    <xf numFmtId="2" fontId="0" fillId="0" borderId="0" xfId="0" applyNumberFormat="1"/>
    <xf numFmtId="0" fontId="4" fillId="0" borderId="0" xfId="0" applyFont="1"/>
    <xf numFmtId="14" fontId="0" fillId="0" borderId="1" xfId="0" applyNumberFormat="1" applyBorder="1"/>
    <xf numFmtId="22" fontId="0" fillId="0" borderId="1" xfId="0" applyNumberFormat="1" applyBorder="1"/>
    <xf numFmtId="20" fontId="0" fillId="0" borderId="1" xfId="0" applyNumberFormat="1" applyBorder="1"/>
    <xf numFmtId="0" fontId="0" fillId="0" borderId="2" xfId="0" applyBorder="1"/>
    <xf numFmtId="0" fontId="4" fillId="0" borderId="1" xfId="0" applyFont="1" applyBorder="1" applyAlignment="1">
      <alignment vertical="top" wrapText="1"/>
    </xf>
    <xf numFmtId="0" fontId="4" fillId="0" borderId="3" xfId="0" applyFont="1" applyBorder="1" applyAlignment="1">
      <alignment vertical="top" wrapText="1"/>
    </xf>
    <xf numFmtId="0" fontId="0" fillId="0" borderId="0" xfId="0" quotePrefix="1"/>
    <xf numFmtId="164" fontId="0" fillId="0" borderId="0" xfId="0" applyNumberFormat="1"/>
    <xf numFmtId="0" fontId="0" fillId="0" borderId="0" xfId="0" applyNumberFormat="1"/>
    <xf numFmtId="0" fontId="5" fillId="0" borderId="0" xfId="0" applyFont="1" applyAlignment="1"/>
    <xf numFmtId="167" fontId="0" fillId="0" borderId="0" xfId="0" applyNumberFormat="1"/>
    <xf numFmtId="0" fontId="7" fillId="0" borderId="0" xfId="0" applyFont="1" applyAlignment="1"/>
    <xf numFmtId="0" fontId="8" fillId="0" borderId="0" xfId="0" applyFont="1"/>
    <xf numFmtId="167" fontId="0" fillId="0" borderId="1" xfId="0" applyNumberFormat="1" applyBorder="1"/>
    <xf numFmtId="0" fontId="4" fillId="0" borderId="1" xfId="0" applyFont="1" applyBorder="1" applyAlignment="1">
      <alignment horizontal="center"/>
    </xf>
    <xf numFmtId="0" fontId="0" fillId="0" borderId="1" xfId="0" applyBorder="1"/>
    <xf numFmtId="0" fontId="0" fillId="0" borderId="1" xfId="0" applyNumberFormat="1" applyBorder="1"/>
    <xf numFmtId="0" fontId="4" fillId="2" borderId="1" xfId="0" applyFont="1" applyFill="1" applyBorder="1" applyAlignment="1">
      <alignment vertical="top" wrapText="1"/>
    </xf>
    <xf numFmtId="0" fontId="0" fillId="2" borderId="1" xfId="0" applyFill="1" applyBorder="1" applyAlignment="1">
      <alignment vertical="top" wrapText="1"/>
    </xf>
    <xf numFmtId="0" fontId="5" fillId="0" borderId="0" xfId="0" applyFont="1"/>
    <xf numFmtId="2" fontId="5" fillId="0" borderId="0" xfId="0" applyNumberFormat="1" applyFont="1"/>
    <xf numFmtId="0" fontId="4" fillId="0" borderId="1" xfId="0" applyFont="1" applyBorder="1"/>
    <xf numFmtId="2" fontId="4" fillId="0" borderId="4" xfId="0" applyNumberFormat="1" applyFont="1" applyBorder="1"/>
    <xf numFmtId="44" fontId="0" fillId="0" borderId="5" xfId="1" applyFont="1" applyBorder="1"/>
    <xf numFmtId="44" fontId="0" fillId="0" borderId="6" xfId="1" applyFont="1" applyBorder="1"/>
    <xf numFmtId="0" fontId="4" fillId="0" borderId="3" xfId="0" applyFont="1" applyBorder="1"/>
    <xf numFmtId="167" fontId="0" fillId="0" borderId="3" xfId="0" applyNumberFormat="1" applyBorder="1"/>
    <xf numFmtId="167" fontId="0" fillId="0" borderId="7" xfId="0" applyNumberFormat="1" applyBorder="1"/>
    <xf numFmtId="165" fontId="0" fillId="0" borderId="8" xfId="0" applyNumberFormat="1" applyBorder="1"/>
    <xf numFmtId="44" fontId="0" fillId="0" borderId="9" xfId="0" applyNumberFormat="1" applyBorder="1"/>
    <xf numFmtId="167" fontId="0" fillId="0" borderId="10" xfId="0" applyNumberFormat="1" applyBorder="1"/>
    <xf numFmtId="164" fontId="0" fillId="0" borderId="1" xfId="0" applyNumberFormat="1" applyBorder="1"/>
    <xf numFmtId="167" fontId="0" fillId="0" borderId="11" xfId="0" applyNumberFormat="1" applyBorder="1"/>
    <xf numFmtId="167" fontId="0" fillId="0" borderId="12" xfId="0" applyNumberFormat="1" applyBorder="1"/>
    <xf numFmtId="167" fontId="0" fillId="0" borderId="13" xfId="0" applyNumberFormat="1" applyBorder="1"/>
    <xf numFmtId="44" fontId="0" fillId="0" borderId="9" xfId="1" applyFont="1" applyBorder="1"/>
    <xf numFmtId="44" fontId="0" fillId="0" borderId="4" xfId="1" applyFont="1" applyBorder="1"/>
    <xf numFmtId="0" fontId="0" fillId="0" borderId="11" xfId="0" applyBorder="1"/>
    <xf numFmtId="0" fontId="0" fillId="0" borderId="7" xfId="0" applyBorder="1"/>
    <xf numFmtId="0" fontId="0" fillId="0" borderId="3" xfId="0" applyBorder="1"/>
    <xf numFmtId="165" fontId="0" fillId="0" borderId="1" xfId="0" applyNumberFormat="1" applyBorder="1"/>
    <xf numFmtId="44" fontId="0" fillId="0" borderId="1" xfId="1" applyFont="1" applyBorder="1"/>
    <xf numFmtId="0" fontId="0" fillId="0" borderId="12" xfId="0" applyBorder="1"/>
    <xf numFmtId="0" fontId="0" fillId="0" borderId="13" xfId="0" applyBorder="1"/>
    <xf numFmtId="0" fontId="0" fillId="0" borderId="1" xfId="0" applyBorder="1" applyAlignment="1">
      <alignment vertical="top" wrapText="1"/>
    </xf>
    <xf numFmtId="0" fontId="0" fillId="0" borderId="1" xfId="0" applyBorder="1" applyAlignment="1">
      <alignment vertical="top"/>
    </xf>
    <xf numFmtId="44" fontId="0" fillId="0" borderId="1" xfId="0" applyNumberFormat="1" applyBorder="1" applyAlignment="1">
      <alignment vertical="top"/>
    </xf>
    <xf numFmtId="0" fontId="0" fillId="0" borderId="0" xfId="0" applyAlignment="1">
      <alignment horizontal="left" wrapText="1"/>
    </xf>
    <xf numFmtId="9" fontId="0" fillId="0" borderId="0" xfId="0" applyNumberFormat="1" applyAlignment="1">
      <alignment horizontal="left"/>
    </xf>
    <xf numFmtId="44" fontId="0" fillId="0" borderId="1" xfId="0" applyNumberFormat="1" applyBorder="1"/>
    <xf numFmtId="45" fontId="0" fillId="0" borderId="1" xfId="0" applyNumberFormat="1" applyBorder="1"/>
    <xf numFmtId="166" fontId="0" fillId="0" borderId="1" xfId="0" applyNumberFormat="1" applyBorder="1"/>
    <xf numFmtId="166" fontId="0" fillId="0" borderId="9" xfId="0" applyNumberFormat="1" applyBorder="1"/>
    <xf numFmtId="0" fontId="0" fillId="0" borderId="6" xfId="0" quotePrefix="1" applyBorder="1"/>
    <xf numFmtId="44" fontId="0" fillId="0" borderId="6" xfId="0" applyNumberFormat="1" applyBorder="1"/>
    <xf numFmtId="0" fontId="0" fillId="0" borderId="14" xfId="0" quotePrefix="1" applyBorder="1"/>
    <xf numFmtId="44" fontId="0" fillId="0" borderId="14" xfId="0" applyNumberFormat="1" applyBorder="1"/>
    <xf numFmtId="0" fontId="0" fillId="0" borderId="14" xfId="0" applyBorder="1"/>
    <xf numFmtId="0" fontId="0" fillId="0" borderId="15" xfId="0" applyBorder="1"/>
    <xf numFmtId="44" fontId="0" fillId="0" borderId="15" xfId="0" applyNumberFormat="1" applyBorder="1"/>
    <xf numFmtId="0" fontId="0" fillId="0" borderId="1" xfId="0" quotePrefix="1" applyBorder="1"/>
    <xf numFmtId="0" fontId="11" fillId="0" borderId="7" xfId="0" applyFont="1" applyBorder="1"/>
    <xf numFmtId="0" fontId="7" fillId="0" borderId="10" xfId="0" applyFont="1" applyBorder="1"/>
    <xf numFmtId="0" fontId="7" fillId="0" borderId="11" xfId="0" applyFont="1" applyBorder="1"/>
    <xf numFmtId="0" fontId="0" fillId="0" borderId="16" xfId="0" applyBorder="1"/>
    <xf numFmtId="0" fontId="0" fillId="0" borderId="17" xfId="0" applyBorder="1"/>
    <xf numFmtId="0" fontId="0" fillId="0" borderId="18" xfId="0" applyBorder="1"/>
    <xf numFmtId="167" fontId="0" fillId="0" borderId="4" xfId="0" applyNumberFormat="1" applyBorder="1"/>
    <xf numFmtId="0" fontId="0" fillId="0" borderId="0" xfId="0" applyBorder="1"/>
    <xf numFmtId="167" fontId="0" fillId="0" borderId="19" xfId="0" applyNumberFormat="1" applyBorder="1"/>
    <xf numFmtId="168" fontId="0" fillId="0" borderId="1" xfId="0" applyNumberFormat="1" applyBorder="1"/>
    <xf numFmtId="14" fontId="0" fillId="0" borderId="4" xfId="0" applyNumberFormat="1" applyBorder="1"/>
    <xf numFmtId="168" fontId="0" fillId="0" borderId="4" xfId="0" applyNumberFormat="1" applyBorder="1"/>
    <xf numFmtId="0" fontId="0" fillId="0" borderId="20" xfId="0" applyBorder="1"/>
    <xf numFmtId="168" fontId="0" fillId="0" borderId="19" xfId="0" applyNumberFormat="1" applyBorder="1"/>
    <xf numFmtId="0" fontId="14" fillId="0" borderId="0" xfId="0" applyFont="1"/>
    <xf numFmtId="0" fontId="5" fillId="0" borderId="0" xfId="0" applyFont="1" applyAlignment="1">
      <alignment horizontal="center"/>
    </xf>
    <xf numFmtId="0" fontId="5" fillId="0" borderId="0" xfId="0" applyFont="1" applyAlignment="1">
      <alignment horizontal="center" wrapText="1"/>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10" fillId="0" borderId="0" xfId="0" applyFont="1" applyAlignment="1">
      <alignment horizontal="center"/>
    </xf>
    <xf numFmtId="0" fontId="4" fillId="0" borderId="3" xfId="0" applyFont="1" applyBorder="1" applyAlignment="1">
      <alignment horizontal="center"/>
    </xf>
    <xf numFmtId="0" fontId="4" fillId="0" borderId="2" xfId="0" applyFont="1" applyBorder="1" applyAlignment="1">
      <alignment horizontal="center"/>
    </xf>
    <xf numFmtId="0" fontId="12" fillId="0" borderId="7" xfId="0" applyFont="1" applyBorder="1" applyAlignment="1">
      <alignment horizontal="center"/>
    </xf>
    <xf numFmtId="0" fontId="12" fillId="0" borderId="10" xfId="0" applyFont="1" applyBorder="1" applyAlignment="1">
      <alignment horizontal="center"/>
    </xf>
    <xf numFmtId="0" fontId="12" fillId="0" borderId="11" xfId="0" applyFont="1" applyBorder="1" applyAlignment="1">
      <alignment horizontal="center"/>
    </xf>
  </cellXfs>
  <cellStyles count="2">
    <cellStyle name="Euro" xfId="1" xr:uid="{00000000-0005-0000-0000-000000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123825</xdr:colOff>
      <xdr:row>18</xdr:row>
      <xdr:rowOff>123825</xdr:rowOff>
    </xdr:from>
    <xdr:to>
      <xdr:col>6</xdr:col>
      <xdr:colOff>790575</xdr:colOff>
      <xdr:row>29</xdr:row>
      <xdr:rowOff>57150</xdr:rowOff>
    </xdr:to>
    <xdr:sp macro="" textlink="">
      <xdr:nvSpPr>
        <xdr:cNvPr id="7169" name="Text Box 1">
          <a:extLst>
            <a:ext uri="{FF2B5EF4-FFF2-40B4-BE49-F238E27FC236}">
              <a16:creationId xmlns:a16="http://schemas.microsoft.com/office/drawing/2014/main" id="{76299801-CF33-4258-9961-11E29CB4E0FA}"/>
            </a:ext>
          </a:extLst>
        </xdr:cNvPr>
        <xdr:cNvSpPr txBox="1">
          <a:spLocks noChangeArrowheads="1"/>
        </xdr:cNvSpPr>
      </xdr:nvSpPr>
      <xdr:spPr bwMode="auto">
        <a:xfrm>
          <a:off x="123825" y="3552825"/>
          <a:ext cx="6972300" cy="1714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Arbeitsauftrag:</a:t>
          </a: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1. Berechnen Sie das Fälligkeitsdatum.</a:t>
          </a:r>
        </a:p>
        <a:p>
          <a:pPr algn="l" rtl="0">
            <a:defRPr sz="1000"/>
          </a:pPr>
          <a:r>
            <a:rPr lang="de-DE" sz="1000" b="0" i="0" u="none" strike="noStrike" baseline="0">
              <a:solidFill>
                <a:srgbClr val="000000"/>
              </a:solidFill>
              <a:latin typeface="Arial"/>
              <a:cs typeface="Arial"/>
            </a:rPr>
            <a:t>2. Berechnen Sie für wieviele Tage Verzugszinsen anfallen. Verwenden Sie zur Tageberechnung die Formel, die den Monat mit 30 Tagen rechnet und bauen Sie diese Formel so in eine Wenn-Formel ein, dass die Tage für die Verzugszinsen angezeigt werden bzw. Null ("0") wenn keine Verzugszinsen zu zahlen sind.</a:t>
          </a:r>
        </a:p>
        <a:p>
          <a:pPr algn="l" rtl="0">
            <a:defRPr sz="1000"/>
          </a:pPr>
          <a:r>
            <a:rPr lang="de-DE" sz="1000" b="0" i="0" u="none" strike="noStrike" baseline="0">
              <a:solidFill>
                <a:srgbClr val="000000"/>
              </a:solidFill>
              <a:latin typeface="Arial"/>
              <a:cs typeface="Arial"/>
            </a:rPr>
            <a:t>4. Berechnen Sie die Verzugszinsen.</a:t>
          </a:r>
        </a:p>
        <a:p>
          <a:pPr algn="l" rtl="0">
            <a:defRPr sz="1000"/>
          </a:pPr>
          <a:r>
            <a:rPr lang="de-DE" sz="1000" b="0" i="0" u="none" strike="noStrike" baseline="0">
              <a:solidFill>
                <a:srgbClr val="000000"/>
              </a:solidFill>
              <a:latin typeface="Arial"/>
              <a:cs typeface="Arial"/>
            </a:rPr>
            <a:t>5. Wieviel Euro mussten die Kunden im Monat Januar an Verzugszinsen bezahlen?</a:t>
          </a:r>
        </a:p>
        <a:p>
          <a:pPr algn="l" rtl="0">
            <a:defRPr sz="1000"/>
          </a:pPr>
          <a:r>
            <a:rPr lang="de-DE" sz="1000" b="0" i="0" u="none" strike="noStrike" baseline="0">
              <a:solidFill>
                <a:srgbClr val="000000"/>
              </a:solidFill>
              <a:latin typeface="Arial"/>
              <a:cs typeface="Arial"/>
            </a:rPr>
            <a:t>6. Formatieren Sie die Spaltenüberschriften fett und mit Ausrichtung oben. Gestalten Sie die Tabelle mit einem Rahmen.</a:t>
          </a:r>
        </a:p>
        <a:p>
          <a:pPr algn="l" rtl="0">
            <a:defRPr sz="1000"/>
          </a:pPr>
          <a:r>
            <a:rPr lang="de-DE" sz="1000" b="0" i="0" u="none" strike="noStrike" baseline="0">
              <a:solidFill>
                <a:srgbClr val="000000"/>
              </a:solidFill>
              <a:latin typeface="Arial"/>
              <a:cs typeface="Arial"/>
            </a:rPr>
            <a:t>7. Geben Sie in einer Kopfzeile Ihren Namen und das heutige Datum ein.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10</xdr:row>
      <xdr:rowOff>104775</xdr:rowOff>
    </xdr:from>
    <xdr:to>
      <xdr:col>7</xdr:col>
      <xdr:colOff>561975</xdr:colOff>
      <xdr:row>25</xdr:row>
      <xdr:rowOff>47625</xdr:rowOff>
    </xdr:to>
    <xdr:sp macro="" textlink="">
      <xdr:nvSpPr>
        <xdr:cNvPr id="8193" name="Text Box 1">
          <a:extLst>
            <a:ext uri="{FF2B5EF4-FFF2-40B4-BE49-F238E27FC236}">
              <a16:creationId xmlns:a16="http://schemas.microsoft.com/office/drawing/2014/main" id="{4BE64E3D-26FF-4057-97AB-8BC51648625F}"/>
            </a:ext>
          </a:extLst>
        </xdr:cNvPr>
        <xdr:cNvSpPr txBox="1">
          <a:spLocks noChangeArrowheads="1"/>
        </xdr:cNvSpPr>
      </xdr:nvSpPr>
      <xdr:spPr bwMode="auto">
        <a:xfrm>
          <a:off x="28575" y="1895475"/>
          <a:ext cx="6667500" cy="23717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Damit die </a:t>
          </a:r>
          <a:r>
            <a:rPr lang="de-DE" sz="1000" b="1" i="0" u="none" strike="noStrike" baseline="0">
              <a:solidFill>
                <a:srgbClr val="000000"/>
              </a:solidFill>
              <a:latin typeface="Arial"/>
              <a:cs typeface="Arial"/>
            </a:rPr>
            <a:t>Minusstunden</a:t>
          </a:r>
          <a:r>
            <a:rPr lang="de-DE" sz="1000" b="0" i="0" u="none" strike="noStrike" baseline="0">
              <a:solidFill>
                <a:srgbClr val="000000"/>
              </a:solidFill>
              <a:latin typeface="Arial"/>
              <a:cs typeface="Arial"/>
            </a:rPr>
            <a:t> (in unserem Beispiel in C5 -02:00) angezeigt werden können muss in Excel unter dem </a:t>
          </a:r>
          <a:r>
            <a:rPr lang="de-DE" sz="1000" b="1" i="0" u="none" strike="noStrike" baseline="0">
              <a:solidFill>
                <a:srgbClr val="000000"/>
              </a:solidFill>
              <a:latin typeface="Arial"/>
              <a:cs typeface="Arial"/>
            </a:rPr>
            <a:t>Menü "Extras", Befehl "Optionen", Registerkarte "Berechnungen" die Option "1904-Datumswerte"</a:t>
          </a:r>
          <a:r>
            <a:rPr lang="de-DE" sz="1000" b="0" i="0" u="none" strike="noStrike" baseline="0">
              <a:solidFill>
                <a:srgbClr val="000000"/>
              </a:solidFill>
              <a:latin typeface="Arial"/>
              <a:cs typeface="Arial"/>
            </a:rPr>
            <a:t> angeklickt werden. Die Option "1904-Datumswerte gilt dann nur für diese Datei.</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Sollten in der Datei schon Datumseintrage vorhanden sein, so werden durch Aktivieren dieser Option vorhandene Datumswerte um 4 Jahre hochgezählt. So wird beispielsweise aus 16.3.2005 der 17.3.2009. Ist die Option "1904-Datumswerte" schon aktiviert und Sie geben Datumswserte ein, so bleiben diese wie eingegeben. Entfernen Sie dann aber die Option "1904-Datumswerte" so wird das Datum bei allen vorhandenen Datumswerten in der Datei um 4 Jahre zurückgerechnet.</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Negative Datumswerte wie z. B. -04:00 können auch nach der aktivierten Option "1904-Datumswerte" nicht eingegeben werden. Man muss sich in der Art behelfen, dass zunächst eine positive Stundenangabe in eine Zelle eingegeben wird und dann z. B. die Eingabe mit -1  in der Zelle daneben multipliziert wird.</a:t>
          </a:r>
        </a:p>
      </xdr:txBody>
    </xdr:sp>
    <xdr:clientData/>
  </xdr:twoCellAnchor>
  <xdr:twoCellAnchor>
    <xdr:from>
      <xdr:col>3</xdr:col>
      <xdr:colOff>219075</xdr:colOff>
      <xdr:row>2</xdr:row>
      <xdr:rowOff>0</xdr:rowOff>
    </xdr:from>
    <xdr:to>
      <xdr:col>7</xdr:col>
      <xdr:colOff>723900</xdr:colOff>
      <xdr:row>10</xdr:row>
      <xdr:rowOff>28575</xdr:rowOff>
    </xdr:to>
    <xdr:sp macro="" textlink="">
      <xdr:nvSpPr>
        <xdr:cNvPr id="8196" name="Text Box 4">
          <a:extLst>
            <a:ext uri="{FF2B5EF4-FFF2-40B4-BE49-F238E27FC236}">
              <a16:creationId xmlns:a16="http://schemas.microsoft.com/office/drawing/2014/main" id="{9EC7553C-3B8B-4D8D-9250-48AB638F5393}"/>
            </a:ext>
          </a:extLst>
        </xdr:cNvPr>
        <xdr:cNvSpPr txBox="1">
          <a:spLocks noChangeArrowheads="1"/>
        </xdr:cNvSpPr>
      </xdr:nvSpPr>
      <xdr:spPr bwMode="auto">
        <a:xfrm>
          <a:off x="2981325" y="495300"/>
          <a:ext cx="3876675" cy="1323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FF0000"/>
              </a:solidFill>
              <a:latin typeface="Arial"/>
              <a:cs typeface="Arial"/>
            </a:rPr>
            <a:t>Achtung! Dieses Tabellenblatt als letztes bearbeiten!</a:t>
          </a:r>
        </a:p>
        <a:p>
          <a:pPr algn="l" rtl="0">
            <a:defRPr sz="1000"/>
          </a:pPr>
          <a:r>
            <a:rPr lang="de-DE" sz="1000" b="1" i="0" u="none" strike="noStrike" baseline="0">
              <a:solidFill>
                <a:srgbClr val="FF0000"/>
              </a:solidFill>
              <a:latin typeface="Arial"/>
              <a:cs typeface="Arial"/>
            </a:rPr>
            <a:t>Beachten Sie was bei den anderen Tabellenblättern passiert, wenn Sie unter Menü</a:t>
          </a:r>
          <a:r>
            <a:rPr lang="de-DE" sz="1000" b="1" i="0" u="none" strike="noStrike" baseline="0">
              <a:solidFill>
                <a:srgbClr val="000000"/>
              </a:solidFill>
              <a:latin typeface="Arial"/>
              <a:cs typeface="Arial"/>
            </a:rPr>
            <a:t> "Extras", Befehl "Optionen", Registerkarte "Berechnungen" die Option "1904-Datumswerte" </a:t>
          </a:r>
          <a:r>
            <a:rPr lang="de-DE" sz="1000" b="1" i="0" u="none" strike="noStrike" baseline="0">
              <a:solidFill>
                <a:srgbClr val="FF0000"/>
              </a:solidFill>
              <a:latin typeface="Arial"/>
              <a:cs typeface="Arial"/>
            </a:rPr>
            <a:t>einschalten und wieder ausschalten - Tipp: Normalerweise diese Option immer in gesonderten Tabellen verwenden, nicht bei Karten mit mehreren Registerblättern oder die Option vor Eingabe einschalten und nicht mehr entfernen!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9"/>
  <sheetViews>
    <sheetView tabSelected="1" workbookViewId="0">
      <selection activeCell="E7" sqref="E7"/>
    </sheetView>
  </sheetViews>
  <sheetFormatPr baseColWidth="10" defaultRowHeight="12.75" x14ac:dyDescent="0.2"/>
  <cols>
    <col min="1" max="1" width="15.85546875" customWidth="1"/>
    <col min="2" max="2" width="14.85546875" customWidth="1"/>
    <col min="3" max="3" width="15.85546875" customWidth="1"/>
    <col min="4" max="4" width="7.5703125" customWidth="1"/>
    <col min="8" max="8" width="12.7109375" customWidth="1"/>
    <col min="9" max="9" width="15.28515625" bestFit="1" customWidth="1"/>
    <col min="11" max="11" width="15.28515625" bestFit="1" customWidth="1"/>
  </cols>
  <sheetData>
    <row r="1" spans="1:9" x14ac:dyDescent="0.2">
      <c r="I1" s="2">
        <f ca="1">TODAY()</f>
        <v>44586</v>
      </c>
    </row>
    <row r="2" spans="1:9" x14ac:dyDescent="0.2">
      <c r="I2" s="1">
        <f ca="1">NOW()</f>
        <v>44586.599785879633</v>
      </c>
    </row>
    <row r="3" spans="1:9" ht="26.25" x14ac:dyDescent="0.4">
      <c r="A3" s="81" t="s">
        <v>6</v>
      </c>
      <c r="B3" s="81"/>
      <c r="C3" s="81"/>
      <c r="D3" s="81"/>
      <c r="E3" s="81"/>
      <c r="F3" s="81"/>
      <c r="G3" s="81"/>
      <c r="H3" s="81"/>
    </row>
    <row r="5" spans="1:9" x14ac:dyDescent="0.2">
      <c r="A5" t="s">
        <v>9</v>
      </c>
    </row>
    <row r="7" spans="1:9" ht="39.75" customHeight="1" x14ac:dyDescent="0.2">
      <c r="A7" s="9" t="s">
        <v>10</v>
      </c>
      <c r="B7" s="10" t="s">
        <v>11</v>
      </c>
      <c r="C7" s="8"/>
    </row>
    <row r="8" spans="1:9" x14ac:dyDescent="0.2">
      <c r="A8" s="5">
        <v>1</v>
      </c>
      <c r="B8" s="21">
        <v>1</v>
      </c>
      <c r="C8" s="8" t="s">
        <v>7</v>
      </c>
    </row>
    <row r="9" spans="1:9" x14ac:dyDescent="0.2">
      <c r="A9" s="5">
        <v>32</v>
      </c>
      <c r="B9" s="21">
        <v>32</v>
      </c>
      <c r="C9" s="8" t="s">
        <v>8</v>
      </c>
    </row>
    <row r="10" spans="1:9" x14ac:dyDescent="0.2">
      <c r="A10" s="5">
        <v>367</v>
      </c>
      <c r="B10" s="21">
        <v>367</v>
      </c>
      <c r="C10" s="8" t="s">
        <v>8</v>
      </c>
    </row>
    <row r="11" spans="1:9" x14ac:dyDescent="0.2">
      <c r="A11" s="5">
        <v>44545</v>
      </c>
      <c r="B11" s="21">
        <v>44545</v>
      </c>
      <c r="C11" s="8" t="s">
        <v>8</v>
      </c>
    </row>
    <row r="12" spans="1:9" x14ac:dyDescent="0.2">
      <c r="A12" s="6">
        <v>0.3125</v>
      </c>
      <c r="B12" s="21">
        <v>0.3125</v>
      </c>
      <c r="C12" s="8" t="s">
        <v>12</v>
      </c>
      <c r="D12" s="4" t="s">
        <v>13</v>
      </c>
    </row>
    <row r="13" spans="1:9" x14ac:dyDescent="0.2">
      <c r="A13" s="7">
        <v>0.3125</v>
      </c>
      <c r="B13" s="21">
        <v>0.3125</v>
      </c>
      <c r="C13" s="8" t="s">
        <v>8</v>
      </c>
    </row>
    <row r="16" spans="1:9" ht="26.25" x14ac:dyDescent="0.4">
      <c r="A16" s="81" t="s">
        <v>14</v>
      </c>
      <c r="B16" s="81"/>
      <c r="C16" s="81"/>
      <c r="D16" s="81"/>
      <c r="E16" s="81"/>
      <c r="F16" s="81"/>
      <c r="G16" s="81"/>
      <c r="H16" s="81"/>
    </row>
    <row r="18" spans="1:4" x14ac:dyDescent="0.2">
      <c r="D18" s="1"/>
    </row>
    <row r="32" spans="1:4" x14ac:dyDescent="0.2">
      <c r="A32" s="80" t="s">
        <v>139</v>
      </c>
    </row>
    <row r="33" spans="1:11" x14ac:dyDescent="0.2">
      <c r="B33" s="11" t="s">
        <v>15</v>
      </c>
      <c r="C33" t="s">
        <v>18</v>
      </c>
      <c r="D33">
        <v>2021</v>
      </c>
    </row>
    <row r="34" spans="1:11" x14ac:dyDescent="0.2">
      <c r="B34" s="11" t="s">
        <v>16</v>
      </c>
      <c r="C34" t="s">
        <v>18</v>
      </c>
      <c r="D34">
        <v>12</v>
      </c>
    </row>
    <row r="35" spans="1:11" x14ac:dyDescent="0.2">
      <c r="B35" s="11" t="s">
        <v>17</v>
      </c>
      <c r="C35" t="s">
        <v>18</v>
      </c>
      <c r="D35">
        <v>15</v>
      </c>
    </row>
    <row r="36" spans="1:11" x14ac:dyDescent="0.2">
      <c r="A36" t="s">
        <v>22</v>
      </c>
    </row>
    <row r="37" spans="1:11" x14ac:dyDescent="0.2">
      <c r="B37" s="11" t="s">
        <v>19</v>
      </c>
      <c r="C37" t="s">
        <v>18</v>
      </c>
      <c r="D37">
        <v>1901</v>
      </c>
    </row>
    <row r="38" spans="1:11" x14ac:dyDescent="0.2">
      <c r="B38" s="11" t="s">
        <v>20</v>
      </c>
      <c r="C38" t="s">
        <v>18</v>
      </c>
      <c r="D38">
        <v>1</v>
      </c>
      <c r="E38" t="s">
        <v>24</v>
      </c>
    </row>
    <row r="39" spans="1:11" x14ac:dyDescent="0.2">
      <c r="B39" s="11" t="s">
        <v>21</v>
      </c>
      <c r="C39" t="s">
        <v>18</v>
      </c>
      <c r="D39">
        <v>3</v>
      </c>
      <c r="E39" t="s">
        <v>23</v>
      </c>
    </row>
    <row r="41" spans="1:11" x14ac:dyDescent="0.2"/>
    <row r="44" spans="1:11" x14ac:dyDescent="0.2">
      <c r="K44" s="2"/>
    </row>
    <row r="45" spans="1:11" x14ac:dyDescent="0.2">
      <c r="K45" s="1"/>
    </row>
    <row r="49" spans="1:1" x14ac:dyDescent="0.2"/>
  </sheetData>
  <mergeCells count="2">
    <mergeCell ref="A3:H3"/>
    <mergeCell ref="A16:H16"/>
  </mergeCells>
  <phoneticPr fontId="6" type="noConversion"/>
  <pageMargins left="0.78740157499999996" right="0.78740157499999996" top="0.984251969" bottom="0.984251969" header="0.4921259845" footer="0.4921259845"/>
  <pageSetup paperSize="9" scale="74"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1"/>
  <sheetViews>
    <sheetView workbookViewId="0">
      <selection activeCell="I5" sqref="I5"/>
    </sheetView>
  </sheetViews>
  <sheetFormatPr baseColWidth="10" defaultRowHeight="12.75" x14ac:dyDescent="0.2"/>
  <cols>
    <col min="3" max="3" width="7" customWidth="1"/>
    <col min="5" max="5" width="14.42578125" customWidth="1"/>
    <col min="6" max="6" width="7" customWidth="1"/>
    <col min="7" max="7" width="8.85546875" customWidth="1"/>
    <col min="8" max="9" width="10.28515625" customWidth="1"/>
  </cols>
  <sheetData>
    <row r="1" spans="1:13" ht="26.25" x14ac:dyDescent="0.4">
      <c r="A1" s="81" t="s">
        <v>86</v>
      </c>
      <c r="B1" s="81"/>
      <c r="C1" s="81"/>
      <c r="D1" s="81"/>
      <c r="E1" s="81"/>
      <c r="F1" s="81"/>
      <c r="G1" s="81"/>
      <c r="H1" s="81"/>
      <c r="I1" s="81"/>
      <c r="J1" s="81"/>
      <c r="K1" s="81"/>
      <c r="L1" s="81"/>
      <c r="M1" s="81"/>
    </row>
    <row r="3" spans="1:13" ht="38.25" x14ac:dyDescent="0.2">
      <c r="A3" s="22" t="s">
        <v>25</v>
      </c>
      <c r="B3" s="22" t="s">
        <v>26</v>
      </c>
      <c r="C3" s="22" t="s">
        <v>27</v>
      </c>
      <c r="D3" s="22" t="s">
        <v>28</v>
      </c>
      <c r="E3" s="22" t="s">
        <v>29</v>
      </c>
      <c r="F3" s="22" t="s">
        <v>30</v>
      </c>
      <c r="G3" s="22" t="s">
        <v>31</v>
      </c>
      <c r="H3" s="22" t="s">
        <v>32</v>
      </c>
      <c r="I3" s="22" t="s">
        <v>33</v>
      </c>
      <c r="J3" s="22" t="s">
        <v>82</v>
      </c>
      <c r="K3" s="22" t="s">
        <v>84</v>
      </c>
      <c r="L3" s="23"/>
      <c r="M3" s="22" t="s">
        <v>85</v>
      </c>
    </row>
    <row r="4" spans="1:13" x14ac:dyDescent="0.2">
      <c r="A4" s="20" t="s">
        <v>34</v>
      </c>
      <c r="B4" s="20" t="s">
        <v>35</v>
      </c>
      <c r="C4" s="20">
        <v>89407</v>
      </c>
      <c r="D4" s="20" t="s">
        <v>36</v>
      </c>
      <c r="E4" s="20" t="s">
        <v>37</v>
      </c>
      <c r="F4" s="20" t="s">
        <v>38</v>
      </c>
      <c r="G4" s="20" t="s">
        <v>39</v>
      </c>
      <c r="H4" s="5">
        <v>24494</v>
      </c>
      <c r="I4" s="5">
        <v>29762</v>
      </c>
      <c r="J4" s="20">
        <f>YEAR(I4)</f>
        <v>1981</v>
      </c>
      <c r="K4" s="20">
        <f ca="1">$J$14-J4</f>
        <v>41</v>
      </c>
      <c r="L4" s="20" t="str">
        <f ca="1">IF((K4=10) + (K4=20) + (K4=25) + (K4=30),"Jubiläum","")</f>
        <v/>
      </c>
      <c r="M4" s="21">
        <f ca="1">DATEDIF(I4,TODAY(),"y")</f>
        <v>40</v>
      </c>
    </row>
    <row r="5" spans="1:13" x14ac:dyDescent="0.2">
      <c r="A5" s="20" t="s">
        <v>40</v>
      </c>
      <c r="B5" s="20" t="s">
        <v>41</v>
      </c>
      <c r="C5" s="20">
        <v>89407</v>
      </c>
      <c r="D5" s="20" t="s">
        <v>36</v>
      </c>
      <c r="E5" s="20" t="s">
        <v>42</v>
      </c>
      <c r="F5" s="20" t="s">
        <v>43</v>
      </c>
      <c r="G5" s="20" t="s">
        <v>44</v>
      </c>
      <c r="H5" s="5">
        <v>27589</v>
      </c>
      <c r="I5" s="5">
        <v>31137</v>
      </c>
      <c r="J5" s="20">
        <f t="shared" ref="J5:J12" si="0">YEAR(I5)</f>
        <v>1985</v>
      </c>
      <c r="K5" s="20">
        <f t="shared" ref="K5:K12" ca="1" si="1">$J$14-J5</f>
        <v>37</v>
      </c>
      <c r="L5" s="20" t="str">
        <f t="shared" ref="L5:L12" ca="1" si="2">IF((K5=10) + (K5=20) + (K5=25) + (K5=30),"Jubiläum","")</f>
        <v/>
      </c>
      <c r="M5" s="21">
        <f t="shared" ref="M5:M12" ca="1" si="3">DATEDIF(I5,TODAY(),"y")</f>
        <v>36</v>
      </c>
    </row>
    <row r="6" spans="1:13" x14ac:dyDescent="0.2">
      <c r="A6" s="20" t="s">
        <v>45</v>
      </c>
      <c r="B6" s="20" t="s">
        <v>46</v>
      </c>
      <c r="C6" s="20">
        <v>86720</v>
      </c>
      <c r="D6" s="20" t="s">
        <v>47</v>
      </c>
      <c r="E6" s="20" t="s">
        <v>48</v>
      </c>
      <c r="F6" s="20" t="s">
        <v>38</v>
      </c>
      <c r="G6" s="20" t="s">
        <v>49</v>
      </c>
      <c r="H6" s="5">
        <v>27358</v>
      </c>
      <c r="I6" s="5">
        <v>29494</v>
      </c>
      <c r="J6" s="20">
        <f t="shared" si="0"/>
        <v>1980</v>
      </c>
      <c r="K6" s="20">
        <f t="shared" ca="1" si="1"/>
        <v>42</v>
      </c>
      <c r="L6" s="20" t="str">
        <f t="shared" ca="1" si="2"/>
        <v/>
      </c>
      <c r="M6" s="21">
        <f t="shared" ca="1" si="3"/>
        <v>41</v>
      </c>
    </row>
    <row r="7" spans="1:13" x14ac:dyDescent="0.2">
      <c r="A7" s="20" t="s">
        <v>50</v>
      </c>
      <c r="B7" s="20" t="s">
        <v>51</v>
      </c>
      <c r="C7" s="20">
        <v>86609</v>
      </c>
      <c r="D7" s="20" t="s">
        <v>52</v>
      </c>
      <c r="E7" s="20" t="s">
        <v>53</v>
      </c>
      <c r="F7" s="20" t="s">
        <v>54</v>
      </c>
      <c r="G7" s="20" t="s">
        <v>39</v>
      </c>
      <c r="H7" s="5">
        <v>27861</v>
      </c>
      <c r="I7" s="5">
        <v>34973</v>
      </c>
      <c r="J7" s="20">
        <f t="shared" si="0"/>
        <v>1995</v>
      </c>
      <c r="K7" s="20">
        <f t="shared" ca="1" si="1"/>
        <v>27</v>
      </c>
      <c r="L7" s="20" t="str">
        <f t="shared" ca="1" si="2"/>
        <v/>
      </c>
      <c r="M7" s="21">
        <f t="shared" ca="1" si="3"/>
        <v>26</v>
      </c>
    </row>
    <row r="8" spans="1:13" x14ac:dyDescent="0.2">
      <c r="A8" s="20" t="s">
        <v>55</v>
      </c>
      <c r="B8" s="20" t="s">
        <v>56</v>
      </c>
      <c r="C8" s="20">
        <v>86720</v>
      </c>
      <c r="D8" s="20" t="s">
        <v>57</v>
      </c>
      <c r="E8" s="20" t="s">
        <v>58</v>
      </c>
      <c r="F8" s="20" t="s">
        <v>38</v>
      </c>
      <c r="G8" s="20" t="s">
        <v>49</v>
      </c>
      <c r="H8" s="5">
        <v>16202</v>
      </c>
      <c r="I8" s="5">
        <v>30683</v>
      </c>
      <c r="J8" s="20">
        <f t="shared" si="0"/>
        <v>1984</v>
      </c>
      <c r="K8" s="20">
        <f t="shared" ca="1" si="1"/>
        <v>38</v>
      </c>
      <c r="L8" s="20" t="str">
        <f t="shared" ca="1" si="2"/>
        <v/>
      </c>
      <c r="M8" s="21">
        <f t="shared" ca="1" si="3"/>
        <v>38</v>
      </c>
    </row>
    <row r="9" spans="1:13" x14ac:dyDescent="0.2">
      <c r="A9" s="20" t="s">
        <v>59</v>
      </c>
      <c r="B9" s="20" t="s">
        <v>60</v>
      </c>
      <c r="C9" s="20">
        <v>89407</v>
      </c>
      <c r="D9" s="20" t="s">
        <v>36</v>
      </c>
      <c r="E9" s="20" t="s">
        <v>61</v>
      </c>
      <c r="F9" s="20" t="s">
        <v>38</v>
      </c>
      <c r="G9" s="20" t="s">
        <v>39</v>
      </c>
      <c r="H9" s="5">
        <v>17694</v>
      </c>
      <c r="I9" s="5">
        <v>30042</v>
      </c>
      <c r="J9" s="20">
        <f t="shared" si="0"/>
        <v>1982</v>
      </c>
      <c r="K9" s="20">
        <f t="shared" ca="1" si="1"/>
        <v>40</v>
      </c>
      <c r="L9" s="20" t="str">
        <f t="shared" ca="1" si="2"/>
        <v/>
      </c>
      <c r="M9" s="21">
        <f t="shared" ca="1" si="3"/>
        <v>39</v>
      </c>
    </row>
    <row r="10" spans="1:13" x14ac:dyDescent="0.2">
      <c r="A10" s="20" t="s">
        <v>62</v>
      </c>
      <c r="B10" s="20" t="s">
        <v>63</v>
      </c>
      <c r="C10" s="20">
        <v>86720</v>
      </c>
      <c r="D10" s="20" t="s">
        <v>57</v>
      </c>
      <c r="E10" s="20" t="s">
        <v>64</v>
      </c>
      <c r="F10" s="20" t="s">
        <v>54</v>
      </c>
      <c r="G10" s="20" t="s">
        <v>39</v>
      </c>
      <c r="H10" s="5">
        <v>15333</v>
      </c>
      <c r="I10" s="5">
        <v>30451</v>
      </c>
      <c r="J10" s="20">
        <f t="shared" si="0"/>
        <v>1983</v>
      </c>
      <c r="K10" s="20">
        <f t="shared" ca="1" si="1"/>
        <v>39</v>
      </c>
      <c r="L10" s="20" t="str">
        <f t="shared" ca="1" si="2"/>
        <v/>
      </c>
      <c r="M10" s="21">
        <f t="shared" ca="1" si="3"/>
        <v>38</v>
      </c>
    </row>
    <row r="11" spans="1:13" x14ac:dyDescent="0.2">
      <c r="A11" s="20" t="s">
        <v>65</v>
      </c>
      <c r="B11" s="20" t="s">
        <v>66</v>
      </c>
      <c r="C11" s="20">
        <v>86609</v>
      </c>
      <c r="D11" s="20" t="s">
        <v>52</v>
      </c>
      <c r="E11" s="20" t="s">
        <v>67</v>
      </c>
      <c r="F11" s="20" t="s">
        <v>38</v>
      </c>
      <c r="G11" s="20" t="s">
        <v>49</v>
      </c>
      <c r="H11" s="5">
        <v>29721</v>
      </c>
      <c r="I11" s="5">
        <v>33131</v>
      </c>
      <c r="J11" s="20">
        <f t="shared" si="0"/>
        <v>1990</v>
      </c>
      <c r="K11" s="20">
        <f t="shared" ca="1" si="1"/>
        <v>32</v>
      </c>
      <c r="L11" s="20" t="str">
        <f t="shared" ca="1" si="2"/>
        <v/>
      </c>
      <c r="M11" s="21">
        <f t="shared" ca="1" si="3"/>
        <v>31</v>
      </c>
    </row>
    <row r="12" spans="1:13" x14ac:dyDescent="0.2">
      <c r="A12" s="20" t="s">
        <v>68</v>
      </c>
      <c r="B12" s="20" t="s">
        <v>69</v>
      </c>
      <c r="C12" s="20">
        <v>86609</v>
      </c>
      <c r="D12" s="20" t="s">
        <v>52</v>
      </c>
      <c r="E12" s="20" t="s">
        <v>70</v>
      </c>
      <c r="F12" s="20" t="s">
        <v>38</v>
      </c>
      <c r="G12" s="20" t="s">
        <v>49</v>
      </c>
      <c r="H12" s="5">
        <v>29386</v>
      </c>
      <c r="I12" s="5">
        <v>36784</v>
      </c>
      <c r="J12" s="20">
        <f t="shared" si="0"/>
        <v>2000</v>
      </c>
      <c r="K12" s="20">
        <f t="shared" ca="1" si="1"/>
        <v>22</v>
      </c>
      <c r="L12" s="20" t="str">
        <f t="shared" ca="1" si="2"/>
        <v/>
      </c>
      <c r="M12" s="21">
        <f t="shared" ca="1" si="3"/>
        <v>21</v>
      </c>
    </row>
    <row r="14" spans="1:13" x14ac:dyDescent="0.2">
      <c r="A14" t="s">
        <v>83</v>
      </c>
      <c r="B14" s="2">
        <f ca="1">TODAY()</f>
        <v>44586</v>
      </c>
      <c r="I14" s="2"/>
      <c r="J14">
        <f ca="1">YEAR(B14)</f>
        <v>2022</v>
      </c>
    </row>
    <row r="20" spans="1:11" x14ac:dyDescent="0.2"/>
    <row r="21" spans="1:11" x14ac:dyDescent="0.2"/>
  </sheetData>
  <mergeCells count="1">
    <mergeCell ref="A1:M1"/>
  </mergeCells>
  <phoneticPr fontId="6" type="noConversion"/>
  <pageMargins left="0.78740157499999996" right="0.78740157499999996" top="0.984251969" bottom="0.984251969" header="0.4921259845" footer="0.4921259845"/>
  <pageSetup paperSize="9" scale="86" orientation="landscape"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K19"/>
  <sheetViews>
    <sheetView workbookViewId="0">
      <selection activeCell="J24" sqref="J24"/>
    </sheetView>
  </sheetViews>
  <sheetFormatPr baseColWidth="10" defaultRowHeight="12.75" x14ac:dyDescent="0.2"/>
  <cols>
    <col min="5" max="5" width="14.85546875" customWidth="1"/>
    <col min="6" max="6" width="10.28515625" customWidth="1"/>
    <col min="10" max="10" width="15.7109375" customWidth="1"/>
    <col min="11" max="11" width="15" customWidth="1"/>
  </cols>
  <sheetData>
    <row r="3" spans="1:11" ht="26.25" x14ac:dyDescent="0.4">
      <c r="A3" s="81" t="s">
        <v>89</v>
      </c>
      <c r="B3" s="81"/>
      <c r="C3" s="81"/>
      <c r="D3" s="81"/>
      <c r="E3" s="81"/>
      <c r="F3" s="81"/>
      <c r="G3" s="81"/>
      <c r="H3" s="81"/>
      <c r="I3" s="81"/>
      <c r="J3" s="81"/>
      <c r="K3" s="81"/>
    </row>
    <row r="5" spans="1:11" ht="30.75" customHeight="1" x14ac:dyDescent="0.2">
      <c r="A5" s="9" t="s">
        <v>25</v>
      </c>
      <c r="B5" s="9" t="s">
        <v>26</v>
      </c>
      <c r="C5" s="9" t="s">
        <v>27</v>
      </c>
      <c r="D5" s="9" t="s">
        <v>28</v>
      </c>
      <c r="E5" s="9" t="s">
        <v>29</v>
      </c>
      <c r="F5" s="9" t="s">
        <v>91</v>
      </c>
      <c r="G5" s="9" t="s">
        <v>90</v>
      </c>
      <c r="H5" s="9" t="s">
        <v>32</v>
      </c>
      <c r="I5" s="9" t="s">
        <v>33</v>
      </c>
      <c r="J5" s="9" t="s">
        <v>87</v>
      </c>
      <c r="K5" s="9" t="s">
        <v>88</v>
      </c>
    </row>
    <row r="6" spans="1:11" x14ac:dyDescent="0.2">
      <c r="A6" s="20" t="s">
        <v>34</v>
      </c>
      <c r="B6" s="20" t="s">
        <v>35</v>
      </c>
      <c r="C6" s="20">
        <v>89407</v>
      </c>
      <c r="D6" s="20" t="s">
        <v>36</v>
      </c>
      <c r="E6" s="20" t="s">
        <v>37</v>
      </c>
      <c r="F6" s="20" t="s">
        <v>38</v>
      </c>
      <c r="G6" s="20" t="s">
        <v>39</v>
      </c>
      <c r="H6" s="5">
        <v>24494</v>
      </c>
      <c r="I6" s="5">
        <v>29762</v>
      </c>
      <c r="J6" s="20">
        <f t="shared" ref="J6:J14" si="0">DAY(H6)</f>
        <v>22</v>
      </c>
      <c r="K6" s="20">
        <f t="shared" ref="K6:K14" si="1">MONTH(H6)</f>
        <v>1</v>
      </c>
    </row>
    <row r="7" spans="1:11" x14ac:dyDescent="0.2">
      <c r="A7" s="20" t="s">
        <v>50</v>
      </c>
      <c r="B7" s="20" t="s">
        <v>51</v>
      </c>
      <c r="C7" s="20">
        <v>86609</v>
      </c>
      <c r="D7" s="20" t="s">
        <v>52</v>
      </c>
      <c r="E7" s="20" t="s">
        <v>53</v>
      </c>
      <c r="F7" s="20" t="s">
        <v>54</v>
      </c>
      <c r="G7" s="20" t="s">
        <v>39</v>
      </c>
      <c r="H7" s="5">
        <v>27861</v>
      </c>
      <c r="I7" s="5">
        <v>34973</v>
      </c>
      <c r="J7" s="20">
        <f t="shared" si="0"/>
        <v>11</v>
      </c>
      <c r="K7" s="20">
        <f t="shared" si="1"/>
        <v>4</v>
      </c>
    </row>
    <row r="8" spans="1:11" x14ac:dyDescent="0.2">
      <c r="A8" s="20" t="s">
        <v>55</v>
      </c>
      <c r="B8" s="20" t="s">
        <v>56</v>
      </c>
      <c r="C8" s="20">
        <v>86720</v>
      </c>
      <c r="D8" s="20" t="s">
        <v>57</v>
      </c>
      <c r="E8" s="20" t="s">
        <v>58</v>
      </c>
      <c r="F8" s="20" t="s">
        <v>38</v>
      </c>
      <c r="G8" s="20" t="s">
        <v>49</v>
      </c>
      <c r="H8" s="5">
        <v>16202</v>
      </c>
      <c r="I8" s="5">
        <v>23378</v>
      </c>
      <c r="J8" s="20">
        <f t="shared" si="0"/>
        <v>10</v>
      </c>
      <c r="K8" s="20">
        <f t="shared" si="1"/>
        <v>5</v>
      </c>
    </row>
    <row r="9" spans="1:11" x14ac:dyDescent="0.2">
      <c r="A9" s="20" t="s">
        <v>65</v>
      </c>
      <c r="B9" s="20" t="s">
        <v>66</v>
      </c>
      <c r="C9" s="20">
        <v>86609</v>
      </c>
      <c r="D9" s="20" t="s">
        <v>52</v>
      </c>
      <c r="E9" s="20" t="s">
        <v>67</v>
      </c>
      <c r="F9" s="20" t="s">
        <v>38</v>
      </c>
      <c r="G9" s="20" t="s">
        <v>49</v>
      </c>
      <c r="H9" s="5">
        <v>29721</v>
      </c>
      <c r="I9" s="5">
        <v>33131</v>
      </c>
      <c r="J9" s="20">
        <f t="shared" si="0"/>
        <v>15</v>
      </c>
      <c r="K9" s="20">
        <f t="shared" si="1"/>
        <v>5</v>
      </c>
    </row>
    <row r="10" spans="1:11" x14ac:dyDescent="0.2">
      <c r="A10" s="20" t="s">
        <v>59</v>
      </c>
      <c r="B10" s="20" t="s">
        <v>60</v>
      </c>
      <c r="C10" s="20">
        <v>89407</v>
      </c>
      <c r="D10" s="20" t="s">
        <v>36</v>
      </c>
      <c r="E10" s="20" t="s">
        <v>61</v>
      </c>
      <c r="F10" s="20" t="s">
        <v>38</v>
      </c>
      <c r="G10" s="20" t="s">
        <v>39</v>
      </c>
      <c r="H10" s="5">
        <v>17694</v>
      </c>
      <c r="I10" s="5">
        <v>25294</v>
      </c>
      <c r="J10" s="20">
        <f t="shared" si="0"/>
        <v>10</v>
      </c>
      <c r="K10" s="20">
        <f t="shared" si="1"/>
        <v>6</v>
      </c>
    </row>
    <row r="11" spans="1:11" x14ac:dyDescent="0.2">
      <c r="A11" s="20" t="s">
        <v>68</v>
      </c>
      <c r="B11" s="20" t="s">
        <v>69</v>
      </c>
      <c r="C11" s="20">
        <v>86609</v>
      </c>
      <c r="D11" s="20" t="s">
        <v>52</v>
      </c>
      <c r="E11" s="20" t="s">
        <v>70</v>
      </c>
      <c r="F11" s="20" t="s">
        <v>38</v>
      </c>
      <c r="G11" s="20" t="s">
        <v>49</v>
      </c>
      <c r="H11" s="5">
        <v>29386</v>
      </c>
      <c r="I11" s="5">
        <v>36784</v>
      </c>
      <c r="J11" s="20">
        <f t="shared" si="0"/>
        <v>14</v>
      </c>
      <c r="K11" s="20">
        <f t="shared" si="1"/>
        <v>6</v>
      </c>
    </row>
    <row r="12" spans="1:11" x14ac:dyDescent="0.2">
      <c r="A12" s="20" t="s">
        <v>40</v>
      </c>
      <c r="B12" s="20" t="s">
        <v>41</v>
      </c>
      <c r="C12" s="20">
        <v>89407</v>
      </c>
      <c r="D12" s="20" t="s">
        <v>36</v>
      </c>
      <c r="E12" s="20" t="s">
        <v>42</v>
      </c>
      <c r="F12" s="20" t="s">
        <v>43</v>
      </c>
      <c r="G12" s="20" t="s">
        <v>49</v>
      </c>
      <c r="H12" s="5">
        <v>27589</v>
      </c>
      <c r="I12" s="5">
        <v>36250</v>
      </c>
      <c r="J12" s="20">
        <f t="shared" si="0"/>
        <v>14</v>
      </c>
      <c r="K12" s="20">
        <f t="shared" si="1"/>
        <v>7</v>
      </c>
    </row>
    <row r="13" spans="1:11" x14ac:dyDescent="0.2">
      <c r="A13" s="20" t="s">
        <v>45</v>
      </c>
      <c r="B13" s="20" t="s">
        <v>46</v>
      </c>
      <c r="C13" s="20">
        <v>86720</v>
      </c>
      <c r="D13" s="20" t="s">
        <v>47</v>
      </c>
      <c r="E13" s="20" t="s">
        <v>48</v>
      </c>
      <c r="F13" s="20" t="s">
        <v>38</v>
      </c>
      <c r="G13" s="20" t="s">
        <v>49</v>
      </c>
      <c r="H13" s="5">
        <v>27358</v>
      </c>
      <c r="I13" s="5">
        <v>29494</v>
      </c>
      <c r="J13" s="20">
        <f t="shared" si="0"/>
        <v>25</v>
      </c>
      <c r="K13" s="20">
        <f t="shared" si="1"/>
        <v>11</v>
      </c>
    </row>
    <row r="14" spans="1:11" x14ac:dyDescent="0.2">
      <c r="A14" s="20" t="s">
        <v>62</v>
      </c>
      <c r="B14" s="20" t="s">
        <v>63</v>
      </c>
      <c r="C14" s="20">
        <v>86720</v>
      </c>
      <c r="D14" s="20" t="s">
        <v>57</v>
      </c>
      <c r="E14" s="20" t="s">
        <v>64</v>
      </c>
      <c r="F14" s="20" t="s">
        <v>54</v>
      </c>
      <c r="G14" s="20" t="s">
        <v>39</v>
      </c>
      <c r="H14" s="5">
        <v>15333</v>
      </c>
      <c r="I14" s="5">
        <v>27529</v>
      </c>
      <c r="J14" s="20">
        <f t="shared" si="0"/>
        <v>23</v>
      </c>
      <c r="K14" s="20">
        <f t="shared" si="1"/>
        <v>12</v>
      </c>
    </row>
    <row r="19" spans="1:1" x14ac:dyDescent="0.2"/>
  </sheetData>
  <mergeCells count="1">
    <mergeCell ref="A3:K3"/>
  </mergeCells>
  <phoneticPr fontId="6" type="noConversion"/>
  <pageMargins left="0.78740157499999996" right="0.78740157499999996" top="0.984251969" bottom="0.984251969" header="0.4921259845" footer="0.4921259845"/>
  <pageSetup paperSize="9" scale="96" orientation="landscape"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55"/>
  <sheetViews>
    <sheetView workbookViewId="0">
      <selection activeCell="G54" sqref="G54"/>
    </sheetView>
  </sheetViews>
  <sheetFormatPr baseColWidth="10" defaultRowHeight="12.75" x14ac:dyDescent="0.2"/>
  <cols>
    <col min="1" max="1" width="15.42578125" customWidth="1"/>
    <col min="3" max="3" width="16" customWidth="1"/>
    <col min="4" max="4" width="17.85546875" customWidth="1"/>
    <col min="5" max="5" width="17.28515625" customWidth="1"/>
    <col min="6" max="6" width="12.5703125" customWidth="1"/>
    <col min="7" max="7" width="13.85546875" customWidth="1"/>
  </cols>
  <sheetData>
    <row r="1" spans="1:6" ht="26.25" x14ac:dyDescent="0.4">
      <c r="A1" s="81" t="s">
        <v>71</v>
      </c>
      <c r="B1" s="81"/>
      <c r="C1" s="81"/>
      <c r="D1" s="81"/>
      <c r="E1" s="81"/>
      <c r="F1" s="81"/>
    </row>
    <row r="4" spans="1:6" x14ac:dyDescent="0.2"/>
    <row r="14" spans="1:6" x14ac:dyDescent="0.2">
      <c r="A14" s="1"/>
    </row>
    <row r="15" spans="1:6" x14ac:dyDescent="0.2">
      <c r="A15" s="2"/>
    </row>
    <row r="16" spans="1:6" x14ac:dyDescent="0.2">
      <c r="A16" s="1"/>
    </row>
    <row r="20" spans="1:7" x14ac:dyDescent="0.2">
      <c r="F20" s="3"/>
      <c r="G20" s="3"/>
    </row>
    <row r="21" spans="1:7" x14ac:dyDescent="0.2">
      <c r="F21" s="3"/>
      <c r="G21" s="3"/>
    </row>
    <row r="22" spans="1:7" ht="26.25" x14ac:dyDescent="0.4">
      <c r="A22" s="24" t="s">
        <v>0</v>
      </c>
      <c r="B22" s="24"/>
      <c r="C22" s="24"/>
      <c r="D22" s="24"/>
      <c r="E22" s="24"/>
      <c r="F22" s="25"/>
      <c r="G22" s="3"/>
    </row>
    <row r="23" spans="1:7" x14ac:dyDescent="0.2">
      <c r="F23" s="3"/>
      <c r="G23" s="3"/>
    </row>
    <row r="24" spans="1:7" x14ac:dyDescent="0.2">
      <c r="A24" s="26" t="s">
        <v>1</v>
      </c>
      <c r="B24" s="26" t="s">
        <v>2</v>
      </c>
      <c r="C24" s="26" t="s">
        <v>3</v>
      </c>
      <c r="D24" s="26" t="s">
        <v>4</v>
      </c>
      <c r="E24" s="30" t="s">
        <v>5</v>
      </c>
      <c r="F24" s="27" t="s">
        <v>72</v>
      </c>
      <c r="G24" s="3"/>
    </row>
    <row r="25" spans="1:7" x14ac:dyDescent="0.2">
      <c r="A25" s="5">
        <v>44199</v>
      </c>
      <c r="B25" s="20">
        <f>WEEKDAY(A25,2)</f>
        <v>7</v>
      </c>
      <c r="C25" s="7">
        <v>0.3125</v>
      </c>
      <c r="D25" s="7">
        <v>0.6875</v>
      </c>
      <c r="E25" s="31">
        <f>D25-C25</f>
        <v>0.375</v>
      </c>
      <c r="F25" s="28"/>
      <c r="G25" s="3"/>
    </row>
    <row r="26" spans="1:7" x14ac:dyDescent="0.2">
      <c r="A26" s="5">
        <v>44200</v>
      </c>
      <c r="B26" s="20">
        <f>WEEKDAY(A26,2)</f>
        <v>1</v>
      </c>
      <c r="C26" s="7">
        <v>0.30208333333333331</v>
      </c>
      <c r="D26" s="7">
        <v>0.72916666666666696</v>
      </c>
      <c r="E26" s="31">
        <f>D26-C26</f>
        <v>0.42708333333333365</v>
      </c>
      <c r="F26" s="28"/>
    </row>
    <row r="27" spans="1:7" x14ac:dyDescent="0.2">
      <c r="A27" s="5">
        <v>44201</v>
      </c>
      <c r="B27" s="20">
        <f>WEEKDAY(A27,2)</f>
        <v>2</v>
      </c>
      <c r="C27" s="7">
        <v>0.32291666666666669</v>
      </c>
      <c r="D27" s="7">
        <v>0.8125</v>
      </c>
      <c r="E27" s="31">
        <f>D27-C27</f>
        <v>0.48958333333333331</v>
      </c>
      <c r="F27" s="28"/>
    </row>
    <row r="28" spans="1:7" x14ac:dyDescent="0.2">
      <c r="A28" s="5">
        <v>44202</v>
      </c>
      <c r="B28" s="20">
        <f>WEEKDAY(A28,2)</f>
        <v>3</v>
      </c>
      <c r="C28" s="7">
        <v>0.35416666666666669</v>
      </c>
      <c r="D28" s="7">
        <v>0.77083333333333337</v>
      </c>
      <c r="E28" s="31">
        <f>D28-C28</f>
        <v>0.41666666666666669</v>
      </c>
      <c r="F28" s="28"/>
    </row>
    <row r="29" spans="1:7" ht="13.5" thickBot="1" x14ac:dyDescent="0.25">
      <c r="A29" s="5">
        <v>44203</v>
      </c>
      <c r="B29" s="20">
        <f>WEEKDAY(A29,2)</f>
        <v>4</v>
      </c>
      <c r="C29" s="7">
        <v>0.34375</v>
      </c>
      <c r="D29" s="7">
        <v>0.73958333333333337</v>
      </c>
      <c r="E29" s="32">
        <f>D29-C29</f>
        <v>0.39583333333333337</v>
      </c>
      <c r="F29" s="28"/>
    </row>
    <row r="30" spans="1:7" ht="14.25" thickTop="1" thickBot="1" x14ac:dyDescent="0.25">
      <c r="A30" s="2"/>
      <c r="E30" s="33">
        <f>SUM(E25:E29)</f>
        <v>2.104166666666667</v>
      </c>
      <c r="F30" s="29">
        <v>15</v>
      </c>
    </row>
    <row r="31" spans="1:7" ht="14.25" thickTop="1" thickBot="1" x14ac:dyDescent="0.25">
      <c r="E31" s="12" t="s">
        <v>92</v>
      </c>
      <c r="F31" s="34">
        <f>E30*24*F30</f>
        <v>757.50000000000011</v>
      </c>
    </row>
    <row r="32" spans="1:7" ht="13.5" thickTop="1" x14ac:dyDescent="0.2"/>
    <row r="36" spans="1:6" x14ac:dyDescent="0.2"/>
    <row r="43" spans="1:6" ht="56.25" customHeight="1" x14ac:dyDescent="0.4">
      <c r="A43" s="82" t="s">
        <v>96</v>
      </c>
      <c r="B43" s="82"/>
      <c r="C43" s="82"/>
      <c r="D43" s="82"/>
      <c r="E43" s="82"/>
      <c r="F43" s="82"/>
    </row>
    <row r="46" spans="1:6" x14ac:dyDescent="0.2"/>
    <row r="52" spans="1:5" ht="25.5" x14ac:dyDescent="0.2">
      <c r="A52" s="49" t="s">
        <v>97</v>
      </c>
      <c r="B52" s="49" t="s">
        <v>98</v>
      </c>
      <c r="C52" s="50" t="s">
        <v>99</v>
      </c>
      <c r="D52" s="50" t="s">
        <v>100</v>
      </c>
      <c r="E52" s="50" t="s">
        <v>101</v>
      </c>
    </row>
    <row r="53" spans="1:5" x14ac:dyDescent="0.2">
      <c r="A53" s="5">
        <v>44221</v>
      </c>
      <c r="B53" s="5">
        <v>44378</v>
      </c>
      <c r="C53" s="20">
        <f>DAYS360(A53,B53)</f>
        <v>156</v>
      </c>
      <c r="D53" s="46">
        <v>40000</v>
      </c>
      <c r="E53" s="51">
        <f>D53*C53*9/360/100</f>
        <v>1560</v>
      </c>
    </row>
    <row r="55" spans="1:5" x14ac:dyDescent="0.2"/>
  </sheetData>
  <mergeCells count="2">
    <mergeCell ref="A1:F1"/>
    <mergeCell ref="A43:F43"/>
  </mergeCells>
  <phoneticPr fontId="0" type="noConversion"/>
  <pageMargins left="0.78740157499999996" right="0.78740157499999996" top="0.984251969" bottom="0.984251969" header="0.4921259845" footer="0.4921259845"/>
  <pageSetup paperSize="9" scale="96" orientation="portrait" cellComments="asDisplayed"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32"/>
  <sheetViews>
    <sheetView workbookViewId="0">
      <selection activeCell="F20" sqref="F20"/>
    </sheetView>
  </sheetViews>
  <sheetFormatPr baseColWidth="10" defaultRowHeight="12.75" x14ac:dyDescent="0.2"/>
  <cols>
    <col min="1" max="1" width="18.5703125" customWidth="1"/>
    <col min="2" max="2" width="15" bestFit="1" customWidth="1"/>
    <col min="3" max="3" width="15.7109375" bestFit="1" customWidth="1"/>
  </cols>
  <sheetData>
    <row r="1" spans="1:6" ht="26.25" x14ac:dyDescent="0.4">
      <c r="A1" s="14" t="s">
        <v>71</v>
      </c>
      <c r="B1" s="14"/>
      <c r="C1" s="14"/>
      <c r="D1" s="14"/>
      <c r="E1" s="14"/>
      <c r="F1" s="14"/>
    </row>
    <row r="2" spans="1:6" ht="15" customHeight="1" x14ac:dyDescent="0.4">
      <c r="A2" s="16"/>
      <c r="B2" s="16"/>
      <c r="C2" s="16"/>
      <c r="D2" s="16"/>
      <c r="E2" s="16"/>
      <c r="F2" s="14"/>
    </row>
    <row r="3" spans="1:6" ht="15" customHeight="1" x14ac:dyDescent="0.4">
      <c r="A3" s="16"/>
      <c r="B3" s="16"/>
      <c r="C3" s="16"/>
      <c r="D3" s="16"/>
      <c r="E3" s="16"/>
      <c r="F3" s="14"/>
    </row>
    <row r="4" spans="1:6" ht="17.25" customHeight="1" x14ac:dyDescent="0.4">
      <c r="A4" s="16"/>
      <c r="B4" s="16"/>
      <c r="C4" s="16"/>
      <c r="D4" s="16"/>
      <c r="E4" s="16"/>
      <c r="F4" s="14"/>
    </row>
    <row r="5" spans="1:6" ht="15" x14ac:dyDescent="0.2">
      <c r="A5" s="17"/>
      <c r="B5" s="17"/>
      <c r="C5" s="17"/>
      <c r="D5" s="17"/>
      <c r="E5" s="17"/>
    </row>
    <row r="6" spans="1:6" ht="15" x14ac:dyDescent="0.2">
      <c r="A6" s="17"/>
      <c r="B6" s="17"/>
      <c r="C6" s="17"/>
      <c r="D6" s="17"/>
      <c r="E6" s="17"/>
    </row>
    <row r="7" spans="1:6" ht="15" x14ac:dyDescent="0.2">
      <c r="A7" s="17"/>
      <c r="B7" s="17"/>
      <c r="C7" s="17"/>
      <c r="D7" s="17"/>
      <c r="E7" s="17"/>
    </row>
    <row r="8" spans="1:6" ht="15" x14ac:dyDescent="0.2">
      <c r="A8" s="17"/>
      <c r="B8" s="17"/>
      <c r="C8" s="17"/>
      <c r="D8" s="17"/>
      <c r="E8" s="17"/>
    </row>
    <row r="9" spans="1:6" ht="15" x14ac:dyDescent="0.2">
      <c r="A9" s="17"/>
      <c r="B9" s="17"/>
      <c r="C9" s="17"/>
      <c r="D9" s="17"/>
      <c r="E9" s="17"/>
    </row>
    <row r="10" spans="1:6" ht="25.5" customHeight="1" x14ac:dyDescent="0.2">
      <c r="A10" s="83" t="s">
        <v>73</v>
      </c>
      <c r="B10" s="84"/>
      <c r="C10" s="85"/>
    </row>
    <row r="11" spans="1:6" ht="25.5" customHeight="1" x14ac:dyDescent="0.2">
      <c r="A11" s="86"/>
      <c r="B11" s="87"/>
      <c r="C11" s="88"/>
    </row>
    <row r="12" spans="1:6" x14ac:dyDescent="0.2">
      <c r="A12" s="26" t="s">
        <v>74</v>
      </c>
      <c r="B12" s="26" t="s">
        <v>75</v>
      </c>
      <c r="C12" s="26" t="s">
        <v>76</v>
      </c>
      <c r="F12" s="13"/>
    </row>
    <row r="13" spans="1:6" x14ac:dyDescent="0.2">
      <c r="A13" s="18">
        <v>0.35416666666666669</v>
      </c>
      <c r="B13" s="18">
        <v>0.35833333333333334</v>
      </c>
      <c r="C13" s="18">
        <f>B13-A13</f>
        <v>4.1666666666666519E-3</v>
      </c>
    </row>
    <row r="14" spans="1:6" x14ac:dyDescent="0.2">
      <c r="A14" s="18">
        <v>0.36180555555555555</v>
      </c>
      <c r="B14" s="18">
        <v>0.3659722222222222</v>
      </c>
      <c r="C14" s="18">
        <f t="shared" ref="C14:C25" si="0">B14-A14</f>
        <v>4.1666666666666519E-3</v>
      </c>
    </row>
    <row r="15" spans="1:6" x14ac:dyDescent="0.2">
      <c r="A15" s="18">
        <v>0.36736111111111108</v>
      </c>
      <c r="B15" s="18">
        <v>0.36875000000000002</v>
      </c>
      <c r="C15" s="18">
        <f t="shared" si="0"/>
        <v>1.3888888888889395E-3</v>
      </c>
    </row>
    <row r="16" spans="1:6" x14ac:dyDescent="0.2">
      <c r="A16" s="18">
        <v>0.36944444444444446</v>
      </c>
      <c r="B16" s="18">
        <v>0.37152777777777773</v>
      </c>
      <c r="C16" s="18">
        <f t="shared" si="0"/>
        <v>2.0833333333332704E-3</v>
      </c>
    </row>
    <row r="17" spans="1:3" x14ac:dyDescent="0.2">
      <c r="A17" s="18">
        <v>0.37222222222222223</v>
      </c>
      <c r="B17" s="18">
        <v>0.37708333333333338</v>
      </c>
      <c r="C17" s="18">
        <f t="shared" si="0"/>
        <v>4.8611111111111494E-3</v>
      </c>
    </row>
    <row r="18" spans="1:3" x14ac:dyDescent="0.2">
      <c r="A18" s="18">
        <v>0.37847222222222227</v>
      </c>
      <c r="B18" s="18">
        <v>0.37916666666666665</v>
      </c>
      <c r="C18" s="18">
        <f t="shared" si="0"/>
        <v>6.9444444444438647E-4</v>
      </c>
    </row>
    <row r="19" spans="1:3" x14ac:dyDescent="0.2">
      <c r="A19" s="18">
        <v>0.38541666666666669</v>
      </c>
      <c r="B19" s="18">
        <v>0.3923611111111111</v>
      </c>
      <c r="C19" s="18">
        <f t="shared" si="0"/>
        <v>6.9444444444444198E-3</v>
      </c>
    </row>
    <row r="20" spans="1:3" x14ac:dyDescent="0.2">
      <c r="A20" s="18">
        <v>0.40625</v>
      </c>
      <c r="B20" s="18">
        <v>0.41388888888888892</v>
      </c>
      <c r="C20" s="18">
        <f t="shared" si="0"/>
        <v>7.6388888888889173E-3</v>
      </c>
    </row>
    <row r="21" spans="1:3" x14ac:dyDescent="0.2">
      <c r="A21" s="18">
        <v>0.42708333333333331</v>
      </c>
      <c r="B21" s="18">
        <v>0.44097222222222227</v>
      </c>
      <c r="C21" s="18">
        <f t="shared" si="0"/>
        <v>1.3888888888888951E-2</v>
      </c>
    </row>
    <row r="22" spans="1:3" x14ac:dyDescent="0.2">
      <c r="A22" s="18">
        <v>0.44166666666666665</v>
      </c>
      <c r="B22" s="18">
        <v>0.45763888888888887</v>
      </c>
      <c r="C22" s="18">
        <f t="shared" si="0"/>
        <v>1.5972222222222221E-2</v>
      </c>
    </row>
    <row r="23" spans="1:3" x14ac:dyDescent="0.2">
      <c r="A23" s="18">
        <v>0.46458333333333335</v>
      </c>
      <c r="B23" s="18">
        <v>0.46597222222222223</v>
      </c>
      <c r="C23" s="18">
        <f t="shared" si="0"/>
        <v>1.388888888888884E-3</v>
      </c>
    </row>
    <row r="24" spans="1:3" x14ac:dyDescent="0.2">
      <c r="A24" s="18">
        <v>0.47569444444444442</v>
      </c>
      <c r="B24" s="18">
        <v>0.48958333333333331</v>
      </c>
      <c r="C24" s="18">
        <f t="shared" si="0"/>
        <v>1.3888888888888895E-2</v>
      </c>
    </row>
    <row r="25" spans="1:3" x14ac:dyDescent="0.2">
      <c r="A25" s="18">
        <v>0.4916666666666667</v>
      </c>
      <c r="B25" s="18">
        <v>0.4993055555555555</v>
      </c>
      <c r="C25" s="18">
        <f t="shared" si="0"/>
        <v>7.6388888888888062E-3</v>
      </c>
    </row>
    <row r="26" spans="1:3" x14ac:dyDescent="0.2">
      <c r="A26" s="32" t="s">
        <v>77</v>
      </c>
      <c r="B26" s="35"/>
      <c r="C26" s="36">
        <f>SUM(C13:C25)</f>
        <v>8.4722222222222143E-2</v>
      </c>
    </row>
    <row r="27" spans="1:3" x14ac:dyDescent="0.2">
      <c r="A27" s="32" t="s">
        <v>78</v>
      </c>
      <c r="B27" s="37"/>
      <c r="C27" s="41">
        <v>0.04</v>
      </c>
    </row>
    <row r="28" spans="1:3" ht="13.5" thickBot="1" x14ac:dyDescent="0.25">
      <c r="A28" s="38" t="s">
        <v>93</v>
      </c>
      <c r="B28" s="39"/>
      <c r="C28" s="40">
        <f>C26*1440*C27</f>
        <v>4.8799999999999955</v>
      </c>
    </row>
    <row r="29" spans="1:3" ht="13.5" thickTop="1" x14ac:dyDescent="0.2">
      <c r="A29" s="15"/>
      <c r="B29" s="15"/>
    </row>
    <row r="30" spans="1:3" x14ac:dyDescent="0.2">
      <c r="A30" s="15"/>
      <c r="B30" s="15"/>
    </row>
    <row r="31" spans="1:3" x14ac:dyDescent="0.2">
      <c r="A31" s="12"/>
      <c r="B31" s="12"/>
    </row>
    <row r="32" spans="1:3" x14ac:dyDescent="0.2">
      <c r="A32" s="12"/>
      <c r="B32" s="12"/>
    </row>
  </sheetData>
  <mergeCells count="1">
    <mergeCell ref="A10:C11"/>
  </mergeCells>
  <phoneticPr fontId="6" type="noConversion"/>
  <pageMargins left="0.78740157499999996" right="0.78740157499999996" top="0.984251969" bottom="0.984251969" header="0.4921259845" footer="0.4921259845"/>
  <pageSetup paperSize="9" orientation="portrait" cellComments="asDisplayed"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34"/>
  <sheetViews>
    <sheetView workbookViewId="0">
      <selection activeCell="B6" sqref="B6"/>
    </sheetView>
  </sheetViews>
  <sheetFormatPr baseColWidth="10" defaultRowHeight="12.75" x14ac:dyDescent="0.2"/>
  <cols>
    <col min="1" max="1" width="17.5703125" customWidth="1"/>
    <col min="2" max="2" width="17" customWidth="1"/>
    <col min="3" max="3" width="15.28515625" bestFit="1" customWidth="1"/>
  </cols>
  <sheetData>
    <row r="1" spans="1:4" ht="26.25" x14ac:dyDescent="0.4">
      <c r="A1" s="14" t="s">
        <v>81</v>
      </c>
    </row>
    <row r="3" spans="1:4" x14ac:dyDescent="0.2">
      <c r="A3" s="19" t="s">
        <v>3</v>
      </c>
      <c r="B3" s="19" t="s">
        <v>4</v>
      </c>
      <c r="C3" s="19" t="s">
        <v>5</v>
      </c>
    </row>
    <row r="4" spans="1:4" x14ac:dyDescent="0.2">
      <c r="A4" s="7">
        <v>0.95833333333333337</v>
      </c>
      <c r="B4" s="7">
        <v>0.29166666666666669</v>
      </c>
      <c r="C4" s="7">
        <f>B4-A4</f>
        <v>-0.66666666666666674</v>
      </c>
    </row>
    <row r="5" spans="1:4" x14ac:dyDescent="0.2">
      <c r="A5" s="6">
        <v>44511.958333333336</v>
      </c>
      <c r="B5" s="6">
        <v>44512.291666666664</v>
      </c>
      <c r="C5" s="18">
        <f>B5-A5</f>
        <v>0.33333333332848269</v>
      </c>
    </row>
    <row r="6" spans="1:4" x14ac:dyDescent="0.2">
      <c r="A6" s="7">
        <v>0.95833333333333337</v>
      </c>
      <c r="B6" s="7">
        <v>0.29166666666666669</v>
      </c>
      <c r="C6" s="18">
        <f>IF(B6&lt;=A6,B6+1-A6,B6-A6)</f>
        <v>0.33333333333333337</v>
      </c>
      <c r="D6" t="s">
        <v>79</v>
      </c>
    </row>
    <row r="8" spans="1:4" x14ac:dyDescent="0.2"/>
    <row r="19" spans="1:3" ht="20.25" x14ac:dyDescent="0.3">
      <c r="A19" s="89" t="s">
        <v>80</v>
      </c>
      <c r="B19" s="89"/>
      <c r="C19" s="89"/>
    </row>
    <row r="21" spans="1:3" x14ac:dyDescent="0.2">
      <c r="A21" s="19" t="s">
        <v>3</v>
      </c>
      <c r="B21" s="19" t="s">
        <v>4</v>
      </c>
      <c r="C21" s="19" t="s">
        <v>5</v>
      </c>
    </row>
    <row r="22" spans="1:3" x14ac:dyDescent="0.2">
      <c r="A22" s="7">
        <v>0.95833333333333337</v>
      </c>
      <c r="B22" s="7">
        <v>0.35416666666666669</v>
      </c>
      <c r="C22" s="18">
        <f>IF(B22&lt;A22,B22+1-A22,B22-A22)</f>
        <v>0.39583333333333337</v>
      </c>
    </row>
    <row r="23" spans="1:3" x14ac:dyDescent="0.2">
      <c r="A23" s="7">
        <v>0.92708333333333337</v>
      </c>
      <c r="B23" s="7">
        <v>0.22916666666666666</v>
      </c>
      <c r="C23" s="18">
        <f t="shared" ref="C23:C29" si="0">IF(B23&lt;A23,B23+1-A23,B23-A23)</f>
        <v>0.30208333333333337</v>
      </c>
    </row>
    <row r="24" spans="1:3" x14ac:dyDescent="0.2">
      <c r="A24" s="7">
        <v>0.32291666666666669</v>
      </c>
      <c r="B24" s="7">
        <v>0.8125</v>
      </c>
      <c r="C24" s="18">
        <f t="shared" si="0"/>
        <v>0.48958333333333331</v>
      </c>
    </row>
    <row r="25" spans="1:3" x14ac:dyDescent="0.2">
      <c r="A25" s="7">
        <v>0.77083333333333337</v>
      </c>
      <c r="B25" s="7">
        <v>0.77083333333333337</v>
      </c>
      <c r="C25" s="18">
        <f t="shared" si="0"/>
        <v>0</v>
      </c>
    </row>
    <row r="26" spans="1:3" x14ac:dyDescent="0.2">
      <c r="A26" s="7">
        <v>0.34375</v>
      </c>
      <c r="B26" s="7">
        <v>0.73958333333333337</v>
      </c>
      <c r="C26" s="18">
        <f t="shared" si="0"/>
        <v>0.39583333333333337</v>
      </c>
    </row>
    <row r="27" spans="1:3" x14ac:dyDescent="0.2">
      <c r="A27" s="7">
        <v>0.98958333333333337</v>
      </c>
      <c r="B27" s="7">
        <v>0.20138888888888887</v>
      </c>
      <c r="C27" s="18">
        <f t="shared" si="0"/>
        <v>0.21180555555555547</v>
      </c>
    </row>
    <row r="28" spans="1:3" x14ac:dyDescent="0.2">
      <c r="A28" s="7">
        <v>0.88541666666666663</v>
      </c>
      <c r="B28" s="7">
        <v>0.20833333333333334</v>
      </c>
      <c r="C28" s="18">
        <f t="shared" si="0"/>
        <v>0.32291666666666663</v>
      </c>
    </row>
    <row r="29" spans="1:3" x14ac:dyDescent="0.2">
      <c r="A29" s="7">
        <v>0.84375</v>
      </c>
      <c r="B29" s="7">
        <v>0.24305555555555555</v>
      </c>
      <c r="C29" s="18">
        <f t="shared" si="0"/>
        <v>0.39930555555555558</v>
      </c>
    </row>
    <row r="30" spans="1:3" x14ac:dyDescent="0.2">
      <c r="A30" s="43" t="s">
        <v>77</v>
      </c>
      <c r="B30" s="42"/>
      <c r="C30" s="45">
        <f>SUM(C22:C29)</f>
        <v>2.5173611111111107</v>
      </c>
    </row>
    <row r="31" spans="1:3" x14ac:dyDescent="0.2">
      <c r="A31" s="44" t="s">
        <v>94</v>
      </c>
      <c r="B31" s="8"/>
      <c r="C31" s="46">
        <v>12.5</v>
      </c>
    </row>
    <row r="32" spans="1:3" ht="13.5" thickBot="1" x14ac:dyDescent="0.25">
      <c r="A32" s="47" t="s">
        <v>95</v>
      </c>
      <c r="B32" s="48"/>
      <c r="C32" s="40">
        <f>C30*24*C31</f>
        <v>755.20833333333326</v>
      </c>
    </row>
    <row r="33" spans="1:1" ht="13.5" thickTop="1" x14ac:dyDescent="0.2"/>
    <row r="34" spans="1:1" x14ac:dyDescent="0.2"/>
  </sheetData>
  <mergeCells count="1">
    <mergeCell ref="A19:C19"/>
  </mergeCells>
  <phoneticPr fontId="6" type="noConversion"/>
  <pageMargins left="0.78740157499999996" right="0.78740157499999996" top="0.984251969" bottom="0.984251969" header="0.4921259845" footer="0.4921259845"/>
  <pageSetup paperSize="9" orientation="portrait" cellComments="asDisplayed"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3"/>
  <sheetViews>
    <sheetView workbookViewId="0">
      <selection activeCell="J24" sqref="J24"/>
    </sheetView>
  </sheetViews>
  <sheetFormatPr baseColWidth="10" defaultRowHeight="12.75" x14ac:dyDescent="0.2"/>
  <cols>
    <col min="1" max="1" width="17.28515625" customWidth="1"/>
    <col min="2" max="2" width="17.85546875" customWidth="1"/>
    <col min="3" max="3" width="13.140625" customWidth="1"/>
    <col min="4" max="4" width="15.7109375" customWidth="1"/>
    <col min="5" max="5" width="16.42578125" customWidth="1"/>
    <col min="6" max="6" width="14.140625" customWidth="1"/>
    <col min="7" max="7" width="14" customWidth="1"/>
  </cols>
  <sheetData>
    <row r="1" spans="1:7" ht="26.25" x14ac:dyDescent="0.4">
      <c r="A1" s="24" t="s">
        <v>102</v>
      </c>
    </row>
    <row r="5" spans="1:7" ht="25.5" x14ac:dyDescent="0.2">
      <c r="A5" s="52" t="s">
        <v>107</v>
      </c>
      <c r="B5" s="53">
        <v>0.09</v>
      </c>
    </row>
    <row r="7" spans="1:7" ht="25.5" x14ac:dyDescent="0.2">
      <c r="A7" s="9" t="s">
        <v>103</v>
      </c>
      <c r="B7" s="9" t="s">
        <v>104</v>
      </c>
      <c r="C7" s="9" t="s">
        <v>108</v>
      </c>
      <c r="D7" s="9" t="s">
        <v>105</v>
      </c>
      <c r="E7" s="9" t="s">
        <v>106</v>
      </c>
      <c r="F7" s="9" t="s">
        <v>109</v>
      </c>
      <c r="G7" s="9" t="s">
        <v>110</v>
      </c>
    </row>
    <row r="8" spans="1:7" x14ac:dyDescent="0.2">
      <c r="A8" s="46">
        <v>4523</v>
      </c>
      <c r="B8" s="5">
        <v>44206</v>
      </c>
      <c r="C8" s="20">
        <v>20</v>
      </c>
      <c r="D8" s="5">
        <f>B8+C8</f>
        <v>44226</v>
      </c>
      <c r="E8" s="5">
        <v>44259</v>
      </c>
      <c r="F8" s="21">
        <f>IF(E8&gt;D8,DAYS360(D8,E8),0)</f>
        <v>34</v>
      </c>
      <c r="G8" s="54">
        <f>F8*$B$5*A8/360</f>
        <v>38.445500000000003</v>
      </c>
    </row>
    <row r="9" spans="1:7" x14ac:dyDescent="0.2">
      <c r="A9" s="46">
        <v>618</v>
      </c>
      <c r="B9" s="5">
        <v>44210</v>
      </c>
      <c r="C9" s="20">
        <v>30</v>
      </c>
      <c r="D9" s="5">
        <f t="shared" ref="D9:D15" si="0">B9+C9</f>
        <v>44240</v>
      </c>
      <c r="E9" s="5">
        <v>44255</v>
      </c>
      <c r="F9" s="21">
        <f t="shared" ref="F9:F15" si="1">IF(E9&gt;D9,DAYS360(D9,E9),0)</f>
        <v>15</v>
      </c>
      <c r="G9" s="54">
        <f t="shared" ref="G9:G15" si="2">F9*$B$5*A9/360</f>
        <v>2.3174999999999999</v>
      </c>
    </row>
    <row r="10" spans="1:7" x14ac:dyDescent="0.2">
      <c r="A10" s="46">
        <v>8793</v>
      </c>
      <c r="B10" s="5">
        <v>44214</v>
      </c>
      <c r="C10" s="20">
        <v>15</v>
      </c>
      <c r="D10" s="5">
        <f t="shared" si="0"/>
        <v>44229</v>
      </c>
      <c r="E10" s="5">
        <v>44256</v>
      </c>
      <c r="F10" s="21">
        <f t="shared" si="1"/>
        <v>29</v>
      </c>
      <c r="G10" s="54">
        <f t="shared" si="2"/>
        <v>63.749249999999996</v>
      </c>
    </row>
    <row r="11" spans="1:7" x14ac:dyDescent="0.2">
      <c r="A11" s="46">
        <v>10276</v>
      </c>
      <c r="B11" s="5">
        <v>44216</v>
      </c>
      <c r="C11" s="20">
        <v>20</v>
      </c>
      <c r="D11" s="5">
        <f t="shared" si="0"/>
        <v>44236</v>
      </c>
      <c r="E11" s="5">
        <v>44232</v>
      </c>
      <c r="F11" s="21">
        <f t="shared" si="1"/>
        <v>0</v>
      </c>
      <c r="G11" s="54">
        <f t="shared" si="2"/>
        <v>0</v>
      </c>
    </row>
    <row r="12" spans="1:7" x14ac:dyDescent="0.2">
      <c r="A12" s="46">
        <v>14396</v>
      </c>
      <c r="B12" s="5">
        <v>44221</v>
      </c>
      <c r="C12" s="20">
        <v>40</v>
      </c>
      <c r="D12" s="5">
        <f t="shared" si="0"/>
        <v>44261</v>
      </c>
      <c r="E12" s="5">
        <v>44259</v>
      </c>
      <c r="F12" s="21">
        <f t="shared" si="1"/>
        <v>0</v>
      </c>
      <c r="G12" s="54">
        <f t="shared" si="2"/>
        <v>0</v>
      </c>
    </row>
    <row r="13" spans="1:7" x14ac:dyDescent="0.2">
      <c r="A13" s="46">
        <v>4598</v>
      </c>
      <c r="B13" s="5">
        <v>44222</v>
      </c>
      <c r="C13" s="20">
        <v>30</v>
      </c>
      <c r="D13" s="5">
        <f t="shared" si="0"/>
        <v>44252</v>
      </c>
      <c r="E13" s="5">
        <v>44348</v>
      </c>
      <c r="F13" s="21">
        <f t="shared" si="1"/>
        <v>96</v>
      </c>
      <c r="G13" s="54">
        <f t="shared" si="2"/>
        <v>110.352</v>
      </c>
    </row>
    <row r="14" spans="1:7" x14ac:dyDescent="0.2">
      <c r="A14" s="46">
        <v>8723</v>
      </c>
      <c r="B14" s="5">
        <v>44222</v>
      </c>
      <c r="C14" s="20">
        <v>10</v>
      </c>
      <c r="D14" s="5">
        <f t="shared" si="0"/>
        <v>44232</v>
      </c>
      <c r="E14" s="5">
        <v>44228</v>
      </c>
      <c r="F14" s="21">
        <f t="shared" si="1"/>
        <v>0</v>
      </c>
      <c r="G14" s="54">
        <f t="shared" si="2"/>
        <v>0</v>
      </c>
    </row>
    <row r="15" spans="1:7" x14ac:dyDescent="0.2">
      <c r="A15" s="46">
        <v>3576</v>
      </c>
      <c r="B15" s="5">
        <v>44224</v>
      </c>
      <c r="C15" s="20">
        <v>30</v>
      </c>
      <c r="D15" s="5">
        <f t="shared" si="0"/>
        <v>44254</v>
      </c>
      <c r="E15" s="5">
        <v>44348</v>
      </c>
      <c r="F15" s="21">
        <f t="shared" si="1"/>
        <v>94</v>
      </c>
      <c r="G15" s="54">
        <f t="shared" si="2"/>
        <v>84.035999999999987</v>
      </c>
    </row>
    <row r="16" spans="1:7" ht="13.5" thickBot="1" x14ac:dyDescent="0.25">
      <c r="G16" s="34">
        <f>SUM(G8:G15)</f>
        <v>298.90024999999997</v>
      </c>
    </row>
    <row r="17" ht="13.5" thickTop="1" x14ac:dyDescent="0.2"/>
    <row r="34" spans="1:4" ht="26.25" x14ac:dyDescent="0.4">
      <c r="A34" s="24" t="s">
        <v>111</v>
      </c>
    </row>
    <row r="36" spans="1:4" ht="38.25" x14ac:dyDescent="0.2">
      <c r="A36" s="9" t="s">
        <v>114</v>
      </c>
      <c r="B36" s="9" t="s">
        <v>112</v>
      </c>
      <c r="C36" s="9" t="s">
        <v>126</v>
      </c>
      <c r="D36" s="9" t="s">
        <v>124</v>
      </c>
    </row>
    <row r="37" spans="1:4" x14ac:dyDescent="0.2">
      <c r="A37" s="20" t="s">
        <v>115</v>
      </c>
      <c r="B37" s="20">
        <v>140</v>
      </c>
      <c r="C37" s="55">
        <v>2.5462962962962961E-3</v>
      </c>
      <c r="D37" s="56">
        <f>B37*C37</f>
        <v>0.35648148148148145</v>
      </c>
    </row>
    <row r="38" spans="1:4" x14ac:dyDescent="0.2">
      <c r="A38" s="20" t="s">
        <v>116</v>
      </c>
      <c r="B38" s="20">
        <v>280</v>
      </c>
      <c r="C38" s="55">
        <v>1.6782407407407406E-3</v>
      </c>
      <c r="D38" s="56">
        <f t="shared" ref="D38:D45" si="3">B38*C38</f>
        <v>0.46990740740740733</v>
      </c>
    </row>
    <row r="39" spans="1:4" x14ac:dyDescent="0.2">
      <c r="A39" s="20" t="s">
        <v>117</v>
      </c>
      <c r="B39" s="20">
        <v>580</v>
      </c>
      <c r="C39" s="55">
        <v>3.472222222222222E-3</v>
      </c>
      <c r="D39" s="56">
        <f t="shared" si="3"/>
        <v>2.0138888888888888</v>
      </c>
    </row>
    <row r="40" spans="1:4" x14ac:dyDescent="0.2">
      <c r="A40" s="20" t="s">
        <v>118</v>
      </c>
      <c r="B40" s="20">
        <v>12</v>
      </c>
      <c r="C40" s="55">
        <v>5.5555555555555558E-3</v>
      </c>
      <c r="D40" s="56">
        <f t="shared" si="3"/>
        <v>6.6666666666666666E-2</v>
      </c>
    </row>
    <row r="41" spans="1:4" x14ac:dyDescent="0.2">
      <c r="A41" s="20" t="s">
        <v>120</v>
      </c>
      <c r="B41" s="20">
        <v>35</v>
      </c>
      <c r="C41" s="55">
        <v>6.5972222222222222E-3</v>
      </c>
      <c r="D41" s="56">
        <f t="shared" si="3"/>
        <v>0.23090277777777779</v>
      </c>
    </row>
    <row r="42" spans="1:4" x14ac:dyDescent="0.2">
      <c r="A42" s="20" t="s">
        <v>119</v>
      </c>
      <c r="B42" s="20">
        <v>220</v>
      </c>
      <c r="C42" s="55">
        <v>1.0416666666666667E-3</v>
      </c>
      <c r="D42" s="56">
        <f t="shared" si="3"/>
        <v>0.22916666666666666</v>
      </c>
    </row>
    <row r="43" spans="1:4" x14ac:dyDescent="0.2">
      <c r="A43" s="20" t="s">
        <v>121</v>
      </c>
      <c r="B43" s="20">
        <v>44</v>
      </c>
      <c r="C43" s="55">
        <v>3.2986111111111111E-3</v>
      </c>
      <c r="D43" s="56">
        <f t="shared" si="3"/>
        <v>0.1451388888888889</v>
      </c>
    </row>
    <row r="44" spans="1:4" x14ac:dyDescent="0.2">
      <c r="A44" s="20" t="s">
        <v>122</v>
      </c>
      <c r="B44" s="20">
        <v>369</v>
      </c>
      <c r="C44" s="55">
        <v>4.340277777777778E-3</v>
      </c>
      <c r="D44" s="56">
        <f t="shared" si="3"/>
        <v>1.6015625</v>
      </c>
    </row>
    <row r="45" spans="1:4" x14ac:dyDescent="0.2">
      <c r="A45" s="20" t="s">
        <v>123</v>
      </c>
      <c r="B45" s="20">
        <v>798</v>
      </c>
      <c r="C45" s="55">
        <v>3.472222222222222E-3</v>
      </c>
      <c r="D45" s="56">
        <f t="shared" si="3"/>
        <v>2.770833333333333</v>
      </c>
    </row>
    <row r="46" spans="1:4" ht="13.5" thickBot="1" x14ac:dyDescent="0.25">
      <c r="D46" s="57">
        <f>SUM(D37:D45)</f>
        <v>7.8845486111111107</v>
      </c>
    </row>
    <row r="47" spans="1:4" ht="13.5" thickTop="1" x14ac:dyDescent="0.2">
      <c r="A47" s="20" t="s">
        <v>94</v>
      </c>
      <c r="B47" s="46">
        <v>12</v>
      </c>
    </row>
    <row r="48" spans="1:4" ht="13.5" thickBot="1" x14ac:dyDescent="0.25">
      <c r="A48" s="60" t="s">
        <v>128</v>
      </c>
      <c r="B48" s="61">
        <f>B47*0.2</f>
        <v>2.4000000000000004</v>
      </c>
    </row>
    <row r="49" spans="1:2" x14ac:dyDescent="0.2">
      <c r="A49" s="58" t="s">
        <v>127</v>
      </c>
      <c r="B49" s="59">
        <f>B47+B48</f>
        <v>14.4</v>
      </c>
    </row>
    <row r="50" spans="1:2" ht="13.5" thickBot="1" x14ac:dyDescent="0.25">
      <c r="A50" s="62" t="s">
        <v>113</v>
      </c>
      <c r="B50" s="61">
        <f>B49/60</f>
        <v>0.24000000000000002</v>
      </c>
    </row>
    <row r="51" spans="1:2" ht="13.5" thickBot="1" x14ac:dyDescent="0.25">
      <c r="A51" s="63" t="s">
        <v>125</v>
      </c>
      <c r="B51" s="64">
        <f>D46*1440*B50</f>
        <v>2724.9</v>
      </c>
    </row>
    <row r="52" spans="1:2" ht="13.5" thickTop="1" x14ac:dyDescent="0.2"/>
    <row r="53" spans="1:2" x14ac:dyDescent="0.2"/>
  </sheetData>
  <phoneticPr fontId="6" type="noConversion"/>
  <pageMargins left="0.78740157499999996" right="0.78740157499999996" top="0.984251969" bottom="0.984251969" header="0.4921259845" footer="0.4921259845"/>
  <pageSetup paperSize="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63"/>
  <sheetViews>
    <sheetView workbookViewId="0">
      <selection activeCell="G38" sqref="G38"/>
    </sheetView>
  </sheetViews>
  <sheetFormatPr baseColWidth="10" defaultRowHeight="12.75" x14ac:dyDescent="0.2"/>
  <cols>
    <col min="1" max="1" width="14.7109375" customWidth="1"/>
    <col min="2" max="2" width="14.140625" customWidth="1"/>
    <col min="3" max="3" width="12.5703125" customWidth="1"/>
    <col min="4" max="4" width="14.5703125" customWidth="1"/>
    <col min="5" max="5" width="13.140625" customWidth="1"/>
  </cols>
  <sheetData>
    <row r="1" spans="1:3" ht="26.25" x14ac:dyDescent="0.4">
      <c r="A1" s="14" t="s">
        <v>129</v>
      </c>
    </row>
    <row r="3" spans="1:3" x14ac:dyDescent="0.2">
      <c r="A3" s="20" t="s">
        <v>130</v>
      </c>
      <c r="B3" s="20" t="s">
        <v>131</v>
      </c>
      <c r="C3" s="20" t="s">
        <v>132</v>
      </c>
    </row>
    <row r="4" spans="1:3" x14ac:dyDescent="0.2">
      <c r="A4" s="7">
        <v>0.25</v>
      </c>
      <c r="B4" s="7">
        <v>0.20833333333333334</v>
      </c>
      <c r="C4" s="7">
        <f>A4-B4</f>
        <v>4.1666666666666657E-2</v>
      </c>
    </row>
    <row r="5" spans="1:3" x14ac:dyDescent="0.2">
      <c r="A5" s="7">
        <v>0.27083333333333331</v>
      </c>
      <c r="B5" s="7">
        <v>0.35416666666666669</v>
      </c>
      <c r="C5" s="7">
        <f>A5-B5</f>
        <v>-8.333333333333337E-2</v>
      </c>
    </row>
    <row r="27" spans="1:7" x14ac:dyDescent="0.2">
      <c r="A27" s="90" t="s">
        <v>133</v>
      </c>
      <c r="B27" s="91"/>
    </row>
    <row r="28" spans="1:7" x14ac:dyDescent="0.2">
      <c r="A28" s="7">
        <v>0.16666666666666666</v>
      </c>
      <c r="B28" s="65" t="s">
        <v>134</v>
      </c>
    </row>
    <row r="29" spans="1:7" x14ac:dyDescent="0.2">
      <c r="A29" s="7">
        <v>0.1875</v>
      </c>
      <c r="B29" s="7">
        <f>A29*-1</f>
        <v>-0.1875</v>
      </c>
    </row>
    <row r="31" spans="1:7" ht="15.75" x14ac:dyDescent="0.25">
      <c r="A31" s="66" t="s">
        <v>135</v>
      </c>
      <c r="B31" s="67"/>
      <c r="C31" s="67"/>
      <c r="D31" s="67"/>
      <c r="E31" s="68"/>
      <c r="G31" s="2"/>
    </row>
    <row r="32" spans="1:7" x14ac:dyDescent="0.2">
      <c r="A32" s="69"/>
      <c r="B32" s="70"/>
      <c r="C32" s="70"/>
      <c r="D32" s="70"/>
      <c r="E32" s="71"/>
    </row>
    <row r="33" spans="1:8" x14ac:dyDescent="0.2">
      <c r="A33" s="26" t="s">
        <v>3</v>
      </c>
      <c r="B33" s="26" t="s">
        <v>4</v>
      </c>
      <c r="C33" s="26" t="s">
        <v>5</v>
      </c>
      <c r="D33" s="26" t="s">
        <v>136</v>
      </c>
      <c r="E33" s="26" t="s">
        <v>132</v>
      </c>
    </row>
    <row r="34" spans="1:8" x14ac:dyDescent="0.2">
      <c r="A34" s="7">
        <v>0.3125</v>
      </c>
      <c r="B34" s="7">
        <v>0.64583333333333337</v>
      </c>
      <c r="C34" s="36">
        <f>B34-A34</f>
        <v>0.33333333333333337</v>
      </c>
      <c r="D34" s="7">
        <v>0.33333333333333331</v>
      </c>
      <c r="E34" s="18">
        <f>C34-D34</f>
        <v>0</v>
      </c>
      <c r="H34" s="2"/>
    </row>
    <row r="35" spans="1:8" x14ac:dyDescent="0.2">
      <c r="A35" s="7">
        <v>0.30208333333333331</v>
      </c>
      <c r="B35" s="7">
        <v>0.60416666666666663</v>
      </c>
      <c r="C35" s="36">
        <f>B35-A35</f>
        <v>0.30208333333333331</v>
      </c>
      <c r="D35" s="7">
        <v>0.33333333333333331</v>
      </c>
      <c r="E35" s="18">
        <f>IF(C35-D35&lt;0,(C35-D35)*-1*-1,C35-D35)</f>
        <v>-3.125E-2</v>
      </c>
    </row>
    <row r="36" spans="1:8" x14ac:dyDescent="0.2">
      <c r="A36" s="7">
        <v>0.32291666666666669</v>
      </c>
      <c r="B36" s="7">
        <v>0.64583333333333337</v>
      </c>
      <c r="C36" s="36">
        <f>B36-A36</f>
        <v>0.32291666666666669</v>
      </c>
      <c r="D36" s="7">
        <v>0.33333333333333331</v>
      </c>
      <c r="E36" s="18">
        <f>C36-D36</f>
        <v>-1.041666666666663E-2</v>
      </c>
    </row>
    <row r="37" spans="1:8" x14ac:dyDescent="0.2">
      <c r="A37" s="7">
        <v>0.35416666666666669</v>
      </c>
      <c r="B37" s="7">
        <v>0.69791666666666663</v>
      </c>
      <c r="C37" s="36">
        <f>B37-A37</f>
        <v>0.34374999999999994</v>
      </c>
      <c r="D37" s="7">
        <v>0.33333333333333331</v>
      </c>
      <c r="E37" s="18">
        <f>C37-D37</f>
        <v>1.041666666666663E-2</v>
      </c>
    </row>
    <row r="38" spans="1:8" ht="13.5" thickBot="1" x14ac:dyDescent="0.25">
      <c r="A38" s="7">
        <v>0.34375</v>
      </c>
      <c r="B38" s="7">
        <v>0.65625</v>
      </c>
      <c r="C38" s="36">
        <f>B38-A38</f>
        <v>0.3125</v>
      </c>
      <c r="D38" s="7">
        <v>0.33333333333333331</v>
      </c>
      <c r="E38" s="72">
        <f>C38-D38</f>
        <v>-2.0833333333333315E-2</v>
      </c>
    </row>
    <row r="39" spans="1:8" ht="13.5" thickBot="1" x14ac:dyDescent="0.25">
      <c r="A39" s="73"/>
      <c r="B39" s="73"/>
      <c r="C39" s="73"/>
      <c r="D39" s="73"/>
      <c r="E39" s="74">
        <f>SUM(E34:E38)</f>
        <v>-5.2083333333333315E-2</v>
      </c>
    </row>
    <row r="40" spans="1:8" ht="13.5" thickTop="1" x14ac:dyDescent="0.2"/>
    <row r="42" spans="1:8" x14ac:dyDescent="0.2"/>
    <row r="52" spans="1:4" ht="18" x14ac:dyDescent="0.25">
      <c r="A52" s="92" t="s">
        <v>137</v>
      </c>
      <c r="B52" s="93"/>
      <c r="C52" s="93"/>
      <c r="D52" s="94"/>
    </row>
    <row r="53" spans="1:4" x14ac:dyDescent="0.2">
      <c r="A53" s="69"/>
      <c r="B53" s="70"/>
      <c r="C53" s="70"/>
      <c r="D53" s="71"/>
    </row>
    <row r="54" spans="1:4" x14ac:dyDescent="0.2">
      <c r="A54" s="19" t="s">
        <v>1</v>
      </c>
      <c r="B54" s="19" t="s">
        <v>136</v>
      </c>
      <c r="C54" s="19" t="s">
        <v>138</v>
      </c>
      <c r="D54" s="19" t="s">
        <v>132</v>
      </c>
    </row>
    <row r="55" spans="1:4" x14ac:dyDescent="0.2">
      <c r="A55" s="5">
        <v>39091</v>
      </c>
      <c r="B55" s="75">
        <v>66.666666666666671</v>
      </c>
      <c r="C55" s="75">
        <v>60.75</v>
      </c>
      <c r="D55" s="75">
        <f>C55-B55</f>
        <v>-5.9166666666666714</v>
      </c>
    </row>
    <row r="56" spans="1:4" x14ac:dyDescent="0.2">
      <c r="A56" s="5">
        <v>39092</v>
      </c>
      <c r="B56" s="75">
        <v>66.666666666666671</v>
      </c>
      <c r="C56" s="75">
        <v>66.083333333333329</v>
      </c>
      <c r="D56" s="75">
        <f>C56-B56</f>
        <v>-0.58333333333334281</v>
      </c>
    </row>
    <row r="57" spans="1:4" x14ac:dyDescent="0.2">
      <c r="A57" s="5">
        <v>39093</v>
      </c>
      <c r="B57" s="75">
        <v>68.333333333333329</v>
      </c>
      <c r="C57" s="75">
        <v>68.020833333333329</v>
      </c>
      <c r="D57" s="75">
        <f>C57-B57</f>
        <v>-0.3125</v>
      </c>
    </row>
    <row r="58" spans="1:4" x14ac:dyDescent="0.2">
      <c r="A58" s="5">
        <v>39094</v>
      </c>
      <c r="B58" s="75">
        <v>66.333333333333329</v>
      </c>
      <c r="C58" s="75">
        <v>66.354166666666671</v>
      </c>
      <c r="D58" s="75">
        <f>C58-B58</f>
        <v>2.0833333333342807E-2</v>
      </c>
    </row>
    <row r="59" spans="1:4" ht="13.5" thickBot="1" x14ac:dyDescent="0.25">
      <c r="A59" s="76">
        <v>39095</v>
      </c>
      <c r="B59" s="77">
        <v>67.333333333333329</v>
      </c>
      <c r="C59" s="77">
        <v>68.666666666666671</v>
      </c>
      <c r="D59" s="77">
        <f>C59-B59</f>
        <v>1.3333333333333428</v>
      </c>
    </row>
    <row r="60" spans="1:4" ht="13.5" thickBot="1" x14ac:dyDescent="0.25">
      <c r="A60" s="78"/>
      <c r="B60" s="79">
        <f>SUM(B55:B59)</f>
        <v>335.33333333333331</v>
      </c>
      <c r="C60" s="79">
        <f>SUM(C55:C59)</f>
        <v>329.875</v>
      </c>
      <c r="D60" s="79">
        <f>SUM(D55:D59)</f>
        <v>-5.4583333333333286</v>
      </c>
    </row>
    <row r="61" spans="1:4" ht="13.5" thickTop="1" x14ac:dyDescent="0.2"/>
    <row r="63" spans="1:4" x14ac:dyDescent="0.2"/>
  </sheetData>
  <mergeCells count="2">
    <mergeCell ref="A27:B27"/>
    <mergeCell ref="A52:D52"/>
  </mergeCells>
  <phoneticPr fontId="6" type="noConversion"/>
  <pageMargins left="0.78740157499999996" right="0.78740157499999996" top="0.984251969" bottom="0.984251969" header="0.4921259845" footer="0.4921259845"/>
  <pageSetup paperSize="9" scale="83" orientation="portrait"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Datum - Einführung</vt:lpstr>
      <vt:lpstr>Jubiläumszeit</vt:lpstr>
      <vt:lpstr>Geburtstagsliste</vt:lpstr>
      <vt:lpstr>Stundenberechnung</vt:lpstr>
      <vt:lpstr>Minutenberechnung</vt:lpstr>
      <vt:lpstr>Negative Zeiten (1)</vt:lpstr>
      <vt:lpstr>Mahnen - Akkord</vt:lpstr>
      <vt:lpstr>Negative Zeiten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Seel</dc:creator>
  <cp:lastModifiedBy>Roland</cp:lastModifiedBy>
  <dcterms:created xsi:type="dcterms:W3CDTF">2005-01-09T20:13:22Z</dcterms:created>
  <dcterms:modified xsi:type="dcterms:W3CDTF">2022-01-25T13:24:41Z</dcterms:modified>
</cp:coreProperties>
</file>