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95" windowHeight="11640" tabRatio="653" activeTab="2"/>
  </bookViews>
  <sheets>
    <sheet name="DBANZAHL" sheetId="1" r:id="rId1"/>
    <sheet name="DBANZAHL2" sheetId="2" r:id="rId2"/>
    <sheet name="DBMIN" sheetId="3" r:id="rId3"/>
    <sheet name="DBMAX" sheetId="4" r:id="rId4"/>
    <sheet name="DBMITTELWERT" sheetId="5" r:id="rId5"/>
    <sheet name="DBAUSZUG" sheetId="6" r:id="rId6"/>
    <sheet name="DBSUMME" sheetId="7" r:id="rId7"/>
    <sheet name="DBPRODUKT" sheetId="8" r:id="rId8"/>
  </sheets>
  <definedNames/>
  <calcPr fullCalcOnLoad="1"/>
</workbook>
</file>

<file path=xl/comments1.xml><?xml version="1.0" encoding="utf-8"?>
<comments xmlns="http://schemas.openxmlformats.org/spreadsheetml/2006/main">
  <authors>
    <author>Seel</author>
  </authors>
  <commentList>
    <comment ref="A3" authorId="0">
      <text>
        <r>
          <rPr>
            <b/>
            <sz val="8"/>
            <rFont val="Tahoma"/>
            <family val="0"/>
          </rPr>
          <t xml:space="preserve">
Die Funktion DBANZAHL hat folgenden Aufbau: 
=DBANZAHL(Datenbank;Datenbankfeld;Suchkriterien)
Die Funktion zählt wieviele Felder einer Zeile bzw. Spalte eine Zahl enthalten, wenn eine definierte Bedingung erfüllt ist.
Datenbank ist der Tabellenteil der ausgewertet werden soll. In diesem Beispiel A6:F26.
Datenbankfeld ist die Zeile bzw. Spalte in der gezählt werden soll. In diesem Beispiel E6:E26.
Suchkriterien bestimmt unter welcher Bedingung bzw. Bedingungen ein Feld gezählt werden soll. In diesem Beispiel muss die Bedingung Absatz zwischen 2.000 und 4.500 und Gewinn zwischen 15.000 € und 30.000 € liegen erfüllt sein.</t>
        </r>
      </text>
    </comment>
    <comment ref="A40" authorId="0">
      <text>
        <r>
          <rPr>
            <b/>
            <sz val="8"/>
            <rFont val="Tahoma"/>
            <family val="0"/>
          </rPr>
          <t xml:space="preserve">Arbeitsauftrag:
</t>
        </r>
        <r>
          <rPr>
            <sz val="8"/>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gezählt wird wie oft der Umsatz bei DVD's größer als 7.000 € und der Gewinn größer als 3.000 € ist.
4. Erstellen Sie eine Funktion mit DBANZAHL zu dem 3. Arbeitsauftrag. Lassen Sie in der Spalte Absatz zählen.
5. Erstellen Sie in Zeile 56 und 57 eine Bedingung nach der gezählt wird wie oft CD's und DVD's verkauft wurden und er Gewinn größer als 15.000 € ist.
6. Erstellen Sie eine Funktion mit DBANZAHL zu dem 5. Arbeitsauftrag. Lassen Sie in der Spalte Kosten zählen.
7. Erstellen Sie in Zeile 63 bis 66 eine Bedingung nach der gezählt wird wie oft bei allen Produktgruppen der Gewinn kleiner als 15.000 € ist.
8. Erstellen Sie eine Funktion mit DBANZAHL zu dem 7. Arbeitsauftrag. Lassen Sie in der Spalte Gewinn zählen.</t>
        </r>
      </text>
    </comment>
  </commentList>
</comments>
</file>

<file path=xl/comments2.xml><?xml version="1.0" encoding="utf-8"?>
<comments xmlns="http://schemas.openxmlformats.org/spreadsheetml/2006/main">
  <authors>
    <author>Seel</author>
  </authors>
  <commentList>
    <comment ref="A3" authorId="0">
      <text>
        <r>
          <rPr>
            <b/>
            <sz val="8"/>
            <rFont val="Tahoma"/>
            <family val="0"/>
          </rPr>
          <t xml:space="preserve">
Die Funktion DBANZAHL2 hat folgenden Aufbau: 
=DBANZAHL2(Datenbank;Datenbankfeld;Suchkriterien)
Die Funktion zählt wieviele Felder einer Zeile bzw. Spalte nicht leer sind, wenn eine definierte Bedingung erfüllt ist.
Datenbank ist der Tabellenteil der ausgewertet werden soll. In diesem Beispiel A6:F26.
Datenbankfeld ist die Zeile bzw. Spalte in der gezählt werden soll. In diesem Beispiel E6:E26.
Suchkriterien bestimmt unter welcher Bedingung bzw. Bedingungen ein Feld gezählt werden soll. In diesem Beispiel ist die Bedingung, dass der Gewinn größer als 10.000 ist und ein Umsatz bei Sonderaktionen stattfand.</t>
        </r>
      </text>
    </comment>
    <comment ref="A42" authorId="0">
      <text>
        <r>
          <rPr>
            <b/>
            <sz val="8"/>
            <rFont val="Tahoma"/>
            <family val="0"/>
          </rPr>
          <t xml:space="preserve">Arbeitsauftrag:
</t>
        </r>
        <r>
          <rPr>
            <sz val="8"/>
            <rFont val="Tahoma"/>
            <family val="2"/>
          </rPr>
          <t xml:space="preserve">1. Stellen Sie ein, dass die Kommentare mit ausgedruckt werden und dass die Tabelle so angepasst wird, dass diese auf eine DIN-A4 Seite passt. 
2. Geben Sie in einer Kopfzeile Ihren Namen und das heutige Datum ein.
3. Erstellen Sie in Zeile 52 eine Bedingung nach der gezählt wird wie oft der Umsatz durch Sonderaktionen bei DVD's größer als 7.000 € und der Gewinn größer als 3.000 € ist.
4. Erstellen Sie eine Funktion mit DBANZAHL2 zu dem 3. Arbeitsauftrag.
5. Erstellen Sie in Zeile 58 und 59 eine Bedingung nach der gezählt wird wie oft CD's und DVD's durch Sonderaktionen verkauft wurden und er Gewinn größer als 15.000 € ist.
6. Erstellen Sie eine Funktion mit DBANZAHL2 zu dem 5. Arbeitsauftrag. 
7. Erstellen Sie in Zeile 65 bis 69 eine Bedingung nach der gezählt wird wie oft bei allen Produktgruppen trotz Sonderverkauf der Gewinn kleiner als 15.000 € ist.
8. Erstellen Sie eine Funktion mit DBANZAHL2 zu dem 7. Arbeitsauftrag. </t>
        </r>
      </text>
    </comment>
  </commentList>
</comments>
</file>

<file path=xl/comments3.xml><?xml version="1.0" encoding="utf-8"?>
<comments xmlns="http://schemas.openxmlformats.org/spreadsheetml/2006/main">
  <authors>
    <author>Seel</author>
  </authors>
  <commentList>
    <comment ref="A3" authorId="0">
      <text>
        <r>
          <rPr>
            <b/>
            <sz val="8"/>
            <rFont val="Tahoma"/>
            <family val="0"/>
          </rPr>
          <t xml:space="preserve">
Die Funktion DBMIN hat folgenden Aufbau: 
=DBMIN(Datenbank;Datenbankfeld;Suchkriterien)
Die Funktion ermittelt den kleinsten Betrag, wenn eine definierte Bedingung erfüllt ist.
Datenbank ist der Tabellenteil der ausgewertet werden soll. In diesem Beispiel A6:F26.
Datenbankfeld ist die Zeile bzw. Spalte in der der Minimalbetrag ermittelt werden soll, in diesem Beispiel E6:E26.
Suchkriterien bestimmt unter welcher Bedingung bzw. Bedingungen der Minimalbetrag ermittelt werden soll. In diesem Beispiel Kosten der Bücher.</t>
        </r>
      </text>
    </comment>
    <comment ref="A40" authorId="0">
      <text>
        <r>
          <rPr>
            <b/>
            <sz val="8"/>
            <rFont val="Tahoma"/>
            <family val="0"/>
          </rPr>
          <t xml:space="preserve">Arbeitsauftrag:
</t>
        </r>
        <r>
          <rPr>
            <sz val="8"/>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der minimale Umsatz bei Büchern ermittelt wird..
4. Erstellen Sie eine Funktion mit DBMIN zu dem 3. Arbeitsauftrag. 
5. Erstellen Sie in Zeile 56 und 57 eine Bedingung nach der der miniimale Umsatz bei CD's und DVD's ermittelt wird, wenn die Kosten höchstens 10.000,00 € betragen. 
6. Erstellen Sie eine Funktion mit DBMIN zu dem 5. Arbeitsauftrag.
7. Erstellen Sie in Zeile 63 bis 66 eine Bedingung nach der der minimale Umsatz ermittelt wird. 
8. Erstellen Sie eine Funktion mit DBMIN zu dem 7. Arbeitsauftrag. Welche einfachere Fuktion wäre hier auch möglich?
9. Erstellen Sie eine Funktion mit DBMIN die den minimalen Gewinn ermittelt. Welche einfachere Fuktion wäre hier auch möglich?</t>
        </r>
      </text>
    </comment>
  </commentList>
</comments>
</file>

<file path=xl/comments4.xml><?xml version="1.0" encoding="utf-8"?>
<comments xmlns="http://schemas.openxmlformats.org/spreadsheetml/2006/main">
  <authors>
    <author>Seel</author>
  </authors>
  <commentList>
    <comment ref="A3" authorId="0">
      <text>
        <r>
          <rPr>
            <b/>
            <sz val="8"/>
            <rFont val="Tahoma"/>
            <family val="0"/>
          </rPr>
          <t xml:space="preserve">
Die Funktion DBMAX hat folgenden Aufbau: 
=DBMAX(Datenbank;Datenbankfeld;Suchkriterien)
Die Funktion ermittelt den größten Betrag, wenn eine definierte Bedingung erfüllt ist.
Datenbank ist der Tabellenteil der ausgewertet werden soll. In diesem Beispiel A6:F26.
Datenbankfeld ist die Zeile bzw. Spalte in der der Maximalbetrag ermittelt werden soll, in diesem Beispiel E6:E26.
Suchkriterien bestimmt unter welcher Bedingung bzw. Bedingungen der Maximalbetrag ermittelt werden soll. In diesem Beispiel Kosten der Bücher.</t>
        </r>
      </text>
    </comment>
    <comment ref="A40" authorId="0">
      <text>
        <r>
          <rPr>
            <b/>
            <sz val="8"/>
            <rFont val="Tahoma"/>
            <family val="0"/>
          </rPr>
          <t xml:space="preserve">Arbeitsauftrag:
</t>
        </r>
        <r>
          <rPr>
            <sz val="8"/>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der maximale Umsatz bei Füllern ermittelt wird..
4. Erstellen Sie eine Funktion mit DBMAX zu dem 3. Arbeitsauftrag. 
5. Erstellen Sie in Zeile 56 und 57 eine Bedingung nach der der maximale Umsatz bei CD's und DVD's ermittelt wird, wenn die Kosten höchstens 10.000,00 € betragen. 
6. Erstellen Sie eine Funktion mit DBMAX zu dem 5. Arbeitsauftrag.
7. Erstellen Sie in Zeile 63 bis 66 eine Bedingung nach der der maximalie Umsatz ermittelt wird. 
8. Erstellen Sie eine Funktion mit DBMAX zu dem 7. Arbeitsauftrag. Welche einfachere Fuktion wäre hier auch möglich?
9. Erstellen Sie eine Funktion mit DBMAX die den maximalen Gewinn ermittelt. Welche einfachere Fuktion wäre hier auch möglich?</t>
        </r>
      </text>
    </comment>
  </commentList>
</comments>
</file>

<file path=xl/comments5.xml><?xml version="1.0" encoding="utf-8"?>
<comments xmlns="http://schemas.openxmlformats.org/spreadsheetml/2006/main">
  <authors>
    <author>Seel</author>
  </authors>
  <commentList>
    <comment ref="A3" authorId="0">
      <text>
        <r>
          <rPr>
            <b/>
            <sz val="8"/>
            <rFont val="Tahoma"/>
            <family val="0"/>
          </rPr>
          <t xml:space="preserve">
Die Funktion DBMITTELWERT hat folgenden Aufbau: 
=DBMITTELWERT(Datenbank;Datenbankfeld;Suchkriterien)
Die Funktion ermittelt den Mittelwert, wenn eine definierte Bedingung erfüllt ist.
Datenbank ist der Tabellenteil der ausgewertet werden soll. In diesem Beispiel A6:F26.
Datenbankfeld ist die Zeile bzw. Spalte in der der Mittelwert ermittelt werden soll, in diesem Beispiel E6:E26.
Suchkriterien bestimmt unter welcher Bedingung bzw. Bedingungen der Mittelwert ermittelt werden soll. In diesem Beispiel Kosten der Bücher.</t>
        </r>
      </text>
    </comment>
    <comment ref="A40" authorId="0">
      <text>
        <r>
          <rPr>
            <b/>
            <sz val="8"/>
            <rFont val="Tahoma"/>
            <family val="0"/>
          </rPr>
          <t xml:space="preserve">Arbeitsauftrag:
</t>
        </r>
        <r>
          <rPr>
            <sz val="8"/>
            <rFont val="Tahoma"/>
            <family val="2"/>
          </rPr>
          <t xml:space="preserve">1. Stellen Sie ein, dass die Kommentare mit ausgedruckt werden und dass die Tabelle so angepasst wird, dass diese auf eine DIN-A4 Seite passt. 
2. Geben Sie in einer Kopfzeile Ihren Namen und das heutige Datum ein.
3. Erstellen Sie in Zeile 50 eine Bedingung nach der derdurchschnittliche Umsatz bei DVD's ermittelt wird..
4. Erstellen Sie eine Funktion mit DBMITTELWERT zu dem 3. Arbeitsauftrag. 
5. Erstellen Sie in Zeile 56 und 57 eine Bedingung nach der der durchschnittliche Umsatz bei CD's und DVD's ermittelt wird, wenn die Kosten höchstens 10.000,00 € betragen. 
6. Erstellen Sie eine Funktion mit DBMITTELWERT zu dem 5. Arbeitsauftrag.
7. Erstellen Sie in Zeile 63 bis 66 eine Bedingung nach der der durchschnittliche Umsatz ermittelt wird. 
8. Erstellen Sie eine Funktion mit DBMITTELWERT zu dem 7. Arbeitsauftrag. Welche einfachere Fuktion wäre hier auch möglich?
9. Erstellen Sie eine Funktion mit DBMITTELWERT die den durchschnittlichen Gewinn  ermittelt. Welche einfachere Fuktion wäre hier auch möglich? </t>
        </r>
      </text>
    </comment>
  </commentList>
</comments>
</file>

<file path=xl/comments6.xml><?xml version="1.0" encoding="utf-8"?>
<comments xmlns="http://schemas.openxmlformats.org/spreadsheetml/2006/main">
  <authors>
    <author>Seel</author>
  </authors>
  <commentList>
    <comment ref="A3" authorId="0">
      <text>
        <r>
          <rPr>
            <b/>
            <sz val="8"/>
            <rFont val="Tahoma"/>
            <family val="0"/>
          </rPr>
          <t xml:space="preserve">
Die Funktion DBAUSZUG hat folgenden Aufbau: 
=DBAUSZUG(Datenbank;Datenbankfeld;Suchkriterien)
Die Funktion ermittelt einen Inhalt eines Feldes, wenn eine definierte Bedingung erfüllt ist. Sind mehrere Lösungen möglich wird eine Fehlermeldung ausgegeben.
Datenbank ist der Tabellenteil der ausgewertet werden soll. In diesem Beispiel A6:F26.
Datenbankfeld ist die Zeile bzw. Spalte in der die Summe ermittelt werden soll, in diesem Beispiel E6:E26.
Suchkriterien bestimmt unter welcher Bedingung bzw. Bedingungen die Summe ermittelt werden soll. In diesem Beispiel Kosten der Bücher.</t>
        </r>
      </text>
    </comment>
    <comment ref="A40" authorId="0">
      <text>
        <r>
          <rPr>
            <b/>
            <sz val="8"/>
            <rFont val="Tahoma"/>
            <family val="0"/>
          </rPr>
          <t xml:space="preserve">Arbeitsauftrag:
</t>
        </r>
        <r>
          <rPr>
            <sz val="8"/>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der Umsatz bei DVD'sangezeigt wird..
4. Erstellen Sie eine Funktion mit DBAUSZUG zu dem 3. Arbeitsauftrag. 
5. Erstellen Sie in Zeile 56 und 57 eine Bedingung nach der der Umsatz bei CD's und DVD's angezeigt wird, wenn die Kosten höchstens 5.000,00 € betragen. 
6. Erstellen Sie eine Funktion mit DBAUSZUG zu dem 5. Arbeitsauftrag.
7. Erstellen Sie in Zeile 63  eine Bedingung nach der der Gewinn für Füller ermittelt wird, wenn der Umsatz mehr als 60.000 € beträgt.
8. Erstellen Sie eine Funktion mit DBAUSZUG nach der der Gewinn für Füller ermittelt wird.</t>
        </r>
      </text>
    </comment>
  </commentList>
</comments>
</file>

<file path=xl/comments7.xml><?xml version="1.0" encoding="utf-8"?>
<comments xmlns="http://schemas.openxmlformats.org/spreadsheetml/2006/main">
  <authors>
    <author>Seel</author>
  </authors>
  <commentList>
    <comment ref="A3" authorId="0">
      <text>
        <r>
          <rPr>
            <b/>
            <sz val="8"/>
            <rFont val="Tahoma"/>
            <family val="0"/>
          </rPr>
          <t xml:space="preserve">
Die Funktion DBSUMME hat folgenden Aufbau: 
=DBSUMME(Datenbank;Datenbankfeld;Suchkriterien)
Die Funktion ermittelt die Summe, wenn eine definierte Bedingung erfüllt ist.
Datenbank ist der Tabellenteil der ausgewertet werden soll. In diesem Beispiel A6:F26.
Datenbankfeld ist die Zeile bzw. Spalte in der die Summe ermittelt werden soll, in diesem Beispiel E6:E26.
Suchkriterien bestimmt unter welcher Bedingung bzw. Bedingungen die Summe ermittelt werden soll. In diesem Beispiel Kosten der Bücher.</t>
        </r>
      </text>
    </comment>
    <comment ref="A40" authorId="0">
      <text>
        <r>
          <rPr>
            <b/>
            <sz val="8"/>
            <rFont val="Tahoma"/>
            <family val="0"/>
          </rPr>
          <t xml:space="preserve">Arbeitsauftrag:
</t>
        </r>
        <r>
          <rPr>
            <sz val="8"/>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die Summe beim Umsatz bei DVD's ermittelt wird..
4. Erstellen Sie eine Funktion mit DBSUMME zu dem 3. Arbeitsauftrag. 
5. Erstellen Sie in Zeile 56 und 57 eine Bedingung nach der die Summe Umsatz bei CD's und DVD's ermittelt wird, wenn die Kosten höchstens 10.000,00 € betragen. 
6. Erstellen Sie eine Funktion mit DBSUMME zu dem 5. Arbeitsauftrag.
7. Erstellen Sie in Zeile 63 bis 66 eine Bedingung nach der die Summe Gewinn ermittelt wird. 
8. Erstellen Sie eine Funktion mit DBSUMME zu dem 7. Arbeitsauftrag. Welche einfachere Fuktion wäre hier auch möglich?
9. Erstellen Sie eine Funktion mit DBSUMME die die Summe des Gewinns bei CD' und DVD's ermittelt.</t>
        </r>
      </text>
    </comment>
  </commentList>
</comments>
</file>

<file path=xl/comments8.xml><?xml version="1.0" encoding="utf-8"?>
<comments xmlns="http://schemas.openxmlformats.org/spreadsheetml/2006/main">
  <authors>
    <author>Seel</author>
  </authors>
  <commentList>
    <comment ref="A3" authorId="0">
      <text>
        <r>
          <rPr>
            <b/>
            <sz val="8"/>
            <rFont val="Tahoma"/>
            <family val="0"/>
          </rPr>
          <t xml:space="preserve">
Die FunktionDBPRODUKT hat folgenden Aufbau: 
=DBPRODUKT(Datenbank;Datenbankfeld;Suchkriterien)
Die Funktion ermittelt das Produktaus Faktoren, wenn eine definierte Bedingung erfüllt ist.
Datenbank ist der Tabellenteil der ausgewertet werden soll. In diesem Beispiel A6:F26.
Datenbankfeld ist die Zeile bzw. Spalte in der die Summe ermittelt werden soll, in diesem Beispiel E6:E26.
Suchkriterien bestimmt unter welcher Bedingung bzw. Bedingungen die Summe ermittelt werden soll. In diesem Beispiel Kosten der Bücher.</t>
        </r>
      </text>
    </comment>
    <comment ref="A40" authorId="0">
      <text>
        <r>
          <rPr>
            <b/>
            <sz val="8"/>
            <rFont val="Tahoma"/>
            <family val="0"/>
          </rPr>
          <t xml:space="preserve">Arbeitsauftrag:
</t>
        </r>
        <r>
          <rPr>
            <sz val="8"/>
            <rFont val="Tahoma"/>
            <family val="2"/>
          </rPr>
          <t xml:space="preserve">1. Stellen Sie ein, dass die Kommentare mit ausgedruckt werden und dass die Tabelle so angepasst wird, dass diese auf eine DIN-A4 Seite passt. 
2. Geben Sie in einer Kopfzeile Ihren Namen und das heutige Datum ein.
3. Erstellen Sie in Zeile 50 eine Bedingung nach der die </t>
        </r>
      </text>
    </comment>
  </commentList>
</comments>
</file>

<file path=xl/sharedStrings.xml><?xml version="1.0" encoding="utf-8"?>
<sst xmlns="http://schemas.openxmlformats.org/spreadsheetml/2006/main" count="744" uniqueCount="51">
  <si>
    <t>Umsatz</t>
  </si>
  <si>
    <t>Die Funktion "DBANZAHL"</t>
  </si>
  <si>
    <t>Filiale</t>
  </si>
  <si>
    <t>Produktgruppe</t>
  </si>
  <si>
    <t>Absatz</t>
  </si>
  <si>
    <t>Gewinn</t>
  </si>
  <si>
    <t>Kosten</t>
  </si>
  <si>
    <t>Augsburg</t>
  </si>
  <si>
    <t>Bücher</t>
  </si>
  <si>
    <t>CD</t>
  </si>
  <si>
    <t>DVD</t>
  </si>
  <si>
    <t>Donauwörth</t>
  </si>
  <si>
    <t>Rain</t>
  </si>
  <si>
    <t>Nördlingen</t>
  </si>
  <si>
    <t>Dillingen</t>
  </si>
  <si>
    <t>Füller</t>
  </si>
  <si>
    <t>&gt;2000</t>
  </si>
  <si>
    <t>&lt;4500</t>
  </si>
  <si>
    <t>&gt;15000</t>
  </si>
  <si>
    <t>DBANZAHL:</t>
  </si>
  <si>
    <t>&lt;30000</t>
  </si>
  <si>
    <t>Die Funktion "DBANZAHL2"</t>
  </si>
  <si>
    <t>Sonderaktion</t>
  </si>
  <si>
    <t>ja</t>
  </si>
  <si>
    <t>&gt;10000</t>
  </si>
  <si>
    <t>DBANZAHL2:</t>
  </si>
  <si>
    <t>Beispiele:</t>
  </si>
  <si>
    <t>Die Funktion "DBMAX"</t>
  </si>
  <si>
    <t>DBMAX</t>
  </si>
  <si>
    <t>Die Funktion "DBMIN"</t>
  </si>
  <si>
    <t>DBMIN</t>
  </si>
  <si>
    <t>Die Funktion "DBSUMME"</t>
  </si>
  <si>
    <t>DBSUMME</t>
  </si>
  <si>
    <t>&lt;50000</t>
  </si>
  <si>
    <t>Die Funktion "DBMITTELWERT"</t>
  </si>
  <si>
    <t>DBMITTELWERT</t>
  </si>
  <si>
    <t>&gt;4000</t>
  </si>
  <si>
    <t>Die Funktion "DBAUSZUG"</t>
  </si>
  <si>
    <t>DBAUSZUG</t>
  </si>
  <si>
    <t>Die Funktion "DBPRODUKT"</t>
  </si>
  <si>
    <t>DBPRODUKT</t>
  </si>
  <si>
    <t>&gt;7000</t>
  </si>
  <si>
    <t>&gt;3000</t>
  </si>
  <si>
    <t>&lt;15000</t>
  </si>
  <si>
    <t>&lt;10000</t>
  </si>
  <si>
    <t>Antwort: Funktion =(Min…</t>
  </si>
  <si>
    <t>Funktion =Max(….</t>
  </si>
  <si>
    <t>Funktion =Mittelw(….</t>
  </si>
  <si>
    <t>&lt;5000</t>
  </si>
  <si>
    <t>&gt;60000</t>
  </si>
  <si>
    <t>Funktion =Summe(…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</si>
</sst>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s>
  <fonts count="9">
    <font>
      <sz val="10"/>
      <name val="Arial"/>
      <family val="0"/>
    </font>
    <font>
      <u val="single"/>
      <sz val="10"/>
      <color indexed="12"/>
      <name val="Arial"/>
      <family val="0"/>
    </font>
    <font>
      <b/>
      <sz val="20"/>
      <name val="Arial"/>
      <family val="2"/>
    </font>
    <font>
      <b/>
      <sz val="8"/>
      <name val="Tahoma"/>
      <family val="0"/>
    </font>
    <font>
      <sz val="8"/>
      <name val="Arial"/>
      <family val="0"/>
    </font>
    <font>
      <b/>
      <sz val="10"/>
      <name val="Arial"/>
      <family val="2"/>
    </font>
    <font>
      <sz val="8"/>
      <name val="Tahoma"/>
      <family val="2"/>
    </font>
    <font>
      <u val="single"/>
      <sz val="10"/>
      <color indexed="36"/>
      <name val="Arial"/>
      <family val="0"/>
    </font>
    <font>
      <b/>
      <sz val="8"/>
      <name val="Arial"/>
      <family val="2"/>
    </font>
  </fonts>
  <fills count="2">
    <fill>
      <patternFill/>
    </fill>
    <fill>
      <patternFill patternType="gray125"/>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xf>
    <xf numFmtId="0" fontId="2" fillId="0" borderId="0" xfId="0" applyFont="1" applyAlignment="1">
      <alignment horizontal="center"/>
    </xf>
    <xf numFmtId="0" fontId="5" fillId="0" borderId="0" xfId="0" applyFont="1" applyAlignment="1">
      <alignment/>
    </xf>
    <xf numFmtId="168" fontId="0" fillId="0" borderId="0" xfId="0" applyNumberFormat="1" applyAlignment="1">
      <alignment/>
    </xf>
    <xf numFmtId="3" fontId="0" fillId="0" borderId="0" xfId="0" applyNumberFormat="1" applyAlignment="1">
      <alignment/>
    </xf>
    <xf numFmtId="3" fontId="5" fillId="0" borderId="0" xfId="0" applyNumberFormat="1" applyFont="1" applyAlignment="1">
      <alignment/>
    </xf>
    <xf numFmtId="4" fontId="0" fillId="0" borderId="0" xfId="0" applyNumberFormat="1" applyAlignment="1">
      <alignment/>
    </xf>
    <xf numFmtId="44" fontId="0" fillId="0" borderId="0" xfId="18" applyAlignment="1">
      <alignment/>
    </xf>
    <xf numFmtId="44" fontId="0" fillId="0" borderId="0" xfId="18" applyAlignment="1">
      <alignment/>
    </xf>
    <xf numFmtId="0" fontId="2" fillId="0" borderId="0" xfId="0" applyFont="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35</xdr:row>
      <xdr:rowOff>28575</xdr:rowOff>
    </xdr:from>
    <xdr:to>
      <xdr:col>9</xdr:col>
      <xdr:colOff>714375</xdr:colOff>
      <xdr:row>37</xdr:row>
      <xdr:rowOff>152400</xdr:rowOff>
    </xdr:to>
    <xdr:sp>
      <xdr:nvSpPr>
        <xdr:cNvPr id="1" name="TextBox 2"/>
        <xdr:cNvSpPr txBox="1">
          <a:spLocks noChangeArrowheads="1"/>
        </xdr:cNvSpPr>
      </xdr:nvSpPr>
      <xdr:spPr>
        <a:xfrm>
          <a:off x="2047875" y="6905625"/>
          <a:ext cx="59055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diesem Beispiel wurde gezählt in wieviel Filialen der Absatz zwischen 2.000 und 4.500, der Gewinn zwischen 15.000 € und 30.000 € bei CD's ist und in wieviel Abteilungen zusätzlich DVD's verkauft werden.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37</xdr:row>
      <xdr:rowOff>28575</xdr:rowOff>
    </xdr:from>
    <xdr:to>
      <xdr:col>9</xdr:col>
      <xdr:colOff>714375</xdr:colOff>
      <xdr:row>39</xdr:row>
      <xdr:rowOff>152400</xdr:rowOff>
    </xdr:to>
    <xdr:sp>
      <xdr:nvSpPr>
        <xdr:cNvPr id="1" name="TextBox 2"/>
        <xdr:cNvSpPr txBox="1">
          <a:spLocks noChangeArrowheads="1"/>
        </xdr:cNvSpPr>
      </xdr:nvSpPr>
      <xdr:spPr>
        <a:xfrm>
          <a:off x="2047875" y="7229475"/>
          <a:ext cx="604837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diesem Beispiel wurde gezählt in wieviel Filialen der Gewinn über 10.000 € liegt und durch eine Sonderaktion bei Büchern erzielt wurde.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35</xdr:row>
      <xdr:rowOff>28575</xdr:rowOff>
    </xdr:from>
    <xdr:to>
      <xdr:col>8</xdr:col>
      <xdr:colOff>171450</xdr:colOff>
      <xdr:row>36</xdr:row>
      <xdr:rowOff>114300</xdr:rowOff>
    </xdr:to>
    <xdr:sp>
      <xdr:nvSpPr>
        <xdr:cNvPr id="1" name="TextBox 2"/>
        <xdr:cNvSpPr txBox="1">
          <a:spLocks noChangeArrowheads="1"/>
        </xdr:cNvSpPr>
      </xdr:nvSpPr>
      <xdr:spPr>
        <a:xfrm>
          <a:off x="2047875" y="6905625"/>
          <a:ext cx="46005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diesem Beispiel wurde der Minimalbetrag für den Gewinn bei Büchern ermittelt.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35</xdr:row>
      <xdr:rowOff>28575</xdr:rowOff>
    </xdr:from>
    <xdr:to>
      <xdr:col>8</xdr:col>
      <xdr:colOff>247650</xdr:colOff>
      <xdr:row>36</xdr:row>
      <xdr:rowOff>114300</xdr:rowOff>
    </xdr:to>
    <xdr:sp>
      <xdr:nvSpPr>
        <xdr:cNvPr id="1" name="TextBox 2"/>
        <xdr:cNvSpPr txBox="1">
          <a:spLocks noChangeArrowheads="1"/>
        </xdr:cNvSpPr>
      </xdr:nvSpPr>
      <xdr:spPr>
        <a:xfrm>
          <a:off x="2047875" y="6905625"/>
          <a:ext cx="46767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diesem Beispiel wurde der Maximalbetrag für den Gewinn bei Büchern ermittelt.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35</xdr:row>
      <xdr:rowOff>28575</xdr:rowOff>
    </xdr:from>
    <xdr:to>
      <xdr:col>8</xdr:col>
      <xdr:colOff>247650</xdr:colOff>
      <xdr:row>37</xdr:row>
      <xdr:rowOff>85725</xdr:rowOff>
    </xdr:to>
    <xdr:sp>
      <xdr:nvSpPr>
        <xdr:cNvPr id="1" name="TextBox 2"/>
        <xdr:cNvSpPr txBox="1">
          <a:spLocks noChangeArrowheads="1"/>
        </xdr:cNvSpPr>
      </xdr:nvSpPr>
      <xdr:spPr>
        <a:xfrm>
          <a:off x="2228850" y="6905625"/>
          <a:ext cx="46767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diesem Beispiel wurde der Mittelwert vom Gewinn bei Büchern ermittelt, wenn der Absatz über 4000 Stück liegt.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35</xdr:row>
      <xdr:rowOff>28575</xdr:rowOff>
    </xdr:from>
    <xdr:to>
      <xdr:col>9</xdr:col>
      <xdr:colOff>723900</xdr:colOff>
      <xdr:row>37</xdr:row>
      <xdr:rowOff>114300</xdr:rowOff>
    </xdr:to>
    <xdr:sp>
      <xdr:nvSpPr>
        <xdr:cNvPr id="1" name="TextBox 2"/>
        <xdr:cNvSpPr txBox="1">
          <a:spLocks noChangeArrowheads="1"/>
        </xdr:cNvSpPr>
      </xdr:nvSpPr>
      <xdr:spPr>
        <a:xfrm>
          <a:off x="2047875" y="6905625"/>
          <a:ext cx="59150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diesem Beispiel wurde der Gewinn bei Büchern angezeigt, wenn die Kosten kleiner als 50.000 € sind. Es wird nur dann eine Lösung angezeigt, wenn es eine einzige Lösung gibt.</a:t>
          </a:r>
        </a:p>
      </xdr:txBody>
    </xdr:sp>
    <xdr:clientData/>
  </xdr:twoCellAnchor>
  <xdr:twoCellAnchor>
    <xdr:from>
      <xdr:col>2</xdr:col>
      <xdr:colOff>228600</xdr:colOff>
      <xdr:row>31</xdr:row>
      <xdr:rowOff>152400</xdr:rowOff>
    </xdr:from>
    <xdr:to>
      <xdr:col>9</xdr:col>
      <xdr:colOff>742950</xdr:colOff>
      <xdr:row>34</xdr:row>
      <xdr:rowOff>0</xdr:rowOff>
    </xdr:to>
    <xdr:sp>
      <xdr:nvSpPr>
        <xdr:cNvPr id="2" name="TextBox 4"/>
        <xdr:cNvSpPr txBox="1">
          <a:spLocks noChangeArrowheads="1"/>
        </xdr:cNvSpPr>
      </xdr:nvSpPr>
      <xdr:spPr>
        <a:xfrm>
          <a:off x="2047875" y="6381750"/>
          <a:ext cx="59340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diesem Beispiel sollen die Kosten für Bücher angezeigt werden. Es wird Zahl angezeigt, weil es mehr als eine Lösung für die Abfrage gibt.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35</xdr:row>
      <xdr:rowOff>28575</xdr:rowOff>
    </xdr:from>
    <xdr:to>
      <xdr:col>9</xdr:col>
      <xdr:colOff>723900</xdr:colOff>
      <xdr:row>37</xdr:row>
      <xdr:rowOff>114300</xdr:rowOff>
    </xdr:to>
    <xdr:sp>
      <xdr:nvSpPr>
        <xdr:cNvPr id="1" name="TextBox 2"/>
        <xdr:cNvSpPr txBox="1">
          <a:spLocks noChangeArrowheads="1"/>
        </xdr:cNvSpPr>
      </xdr:nvSpPr>
      <xdr:spPr>
        <a:xfrm>
          <a:off x="2047875" y="6905625"/>
          <a:ext cx="59150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diesem Beispiel wurde die Summe des Gewinns bei Büchern ermittelt, wenn die Kosten kleiner als 50.000 € sind.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35</xdr:row>
      <xdr:rowOff>28575</xdr:rowOff>
    </xdr:from>
    <xdr:to>
      <xdr:col>9</xdr:col>
      <xdr:colOff>723900</xdr:colOff>
      <xdr:row>37</xdr:row>
      <xdr:rowOff>114300</xdr:rowOff>
    </xdr:to>
    <xdr:sp>
      <xdr:nvSpPr>
        <xdr:cNvPr id="1" name="TextBox 2"/>
        <xdr:cNvSpPr txBox="1">
          <a:spLocks noChangeArrowheads="1"/>
        </xdr:cNvSpPr>
      </xdr:nvSpPr>
      <xdr:spPr>
        <a:xfrm>
          <a:off x="2047875" y="6905625"/>
          <a:ext cx="59150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diesem Beispiel wurde das Produkt des Gewinns bei Büchern ermittelt, wenn die Kosten kleiner als 50.000 € sind.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68"/>
  <sheetViews>
    <sheetView workbookViewId="0" topLeftCell="A41">
      <selection activeCell="J69" sqref="J69"/>
    </sheetView>
  </sheetViews>
  <sheetFormatPr defaultColWidth="11.421875" defaultRowHeight="12.75"/>
  <cols>
    <col min="1" max="1" width="12.28125" style="0" customWidth="1"/>
    <col min="2" max="2" width="15.00390625" style="0" customWidth="1"/>
    <col min="4" max="4" width="12.140625" style="0" customWidth="1"/>
    <col min="5" max="6" width="11.7109375" style="0" bestFit="1" customWidth="1"/>
  </cols>
  <sheetData>
    <row r="1" spans="1:6" ht="26.25">
      <c r="A1" s="9" t="s">
        <v>1</v>
      </c>
      <c r="B1" s="9"/>
      <c r="C1" s="9"/>
      <c r="D1" s="9"/>
      <c r="E1" s="9"/>
      <c r="F1" s="9"/>
    </row>
    <row r="2" spans="1:6" ht="14.25" customHeight="1">
      <c r="A2" s="1"/>
      <c r="B2" s="1"/>
      <c r="C2" s="1"/>
      <c r="D2" s="1"/>
      <c r="E2" s="1"/>
      <c r="F2" s="1"/>
    </row>
    <row r="3" spans="1:6" ht="93" customHeight="1">
      <c r="A3" s="1"/>
      <c r="B3" s="1"/>
      <c r="C3" s="1"/>
      <c r="D3" s="1"/>
      <c r="E3" s="1"/>
      <c r="F3" s="1"/>
    </row>
    <row r="6" spans="1:7" ht="12.75">
      <c r="A6" s="2" t="s">
        <v>2</v>
      </c>
      <c r="B6" s="2" t="s">
        <v>3</v>
      </c>
      <c r="C6" s="2" t="s">
        <v>4</v>
      </c>
      <c r="D6" s="2" t="s">
        <v>0</v>
      </c>
      <c r="E6" s="2" t="s">
        <v>6</v>
      </c>
      <c r="F6" s="2" t="s">
        <v>5</v>
      </c>
      <c r="G6" s="2"/>
    </row>
    <row r="7" spans="1:6" ht="12.75">
      <c r="A7" s="2" t="s">
        <v>7</v>
      </c>
      <c r="B7" t="s">
        <v>8</v>
      </c>
      <c r="C7" s="4">
        <v>4525</v>
      </c>
      <c r="D7" s="3">
        <f>C7*19</f>
        <v>85975</v>
      </c>
      <c r="E7" s="3">
        <f>C7*12</f>
        <v>54300</v>
      </c>
      <c r="F7" s="3">
        <f>D7-E7</f>
        <v>31675</v>
      </c>
    </row>
    <row r="8" spans="2:6" ht="12.75">
      <c r="B8" t="s">
        <v>15</v>
      </c>
      <c r="C8" s="4">
        <v>125</v>
      </c>
      <c r="D8" s="3">
        <f>C8*145</f>
        <v>18125</v>
      </c>
      <c r="E8" s="3">
        <f>C8*45</f>
        <v>5625</v>
      </c>
      <c r="F8" s="3">
        <f aca="true" t="shared" si="0" ref="F8:F26">D8-E8</f>
        <v>12500</v>
      </c>
    </row>
    <row r="9" spans="2:6" ht="12.75">
      <c r="B9" t="s">
        <v>9</v>
      </c>
      <c r="C9" s="4">
        <v>2450</v>
      </c>
      <c r="D9" s="3">
        <f>C9*12.5</f>
        <v>30625</v>
      </c>
      <c r="E9" s="3">
        <f>C9*6</f>
        <v>14700</v>
      </c>
      <c r="F9" s="3">
        <f t="shared" si="0"/>
        <v>15925</v>
      </c>
    </row>
    <row r="10" spans="2:6" ht="12.75">
      <c r="B10" t="s">
        <v>10</v>
      </c>
      <c r="C10" s="4"/>
      <c r="D10" s="3"/>
      <c r="E10" s="3"/>
      <c r="F10" s="3"/>
    </row>
    <row r="11" spans="1:6" ht="12.75">
      <c r="A11" s="2" t="s">
        <v>14</v>
      </c>
      <c r="B11" t="s">
        <v>8</v>
      </c>
      <c r="C11" s="4">
        <v>2841</v>
      </c>
      <c r="D11" s="3">
        <f>C11*15.5</f>
        <v>44035.5</v>
      </c>
      <c r="E11" s="3">
        <f>C11*6</f>
        <v>17046</v>
      </c>
      <c r="F11" s="3">
        <f t="shared" si="0"/>
        <v>26989.5</v>
      </c>
    </row>
    <row r="12" spans="2:6" ht="12.75">
      <c r="B12" t="s">
        <v>15</v>
      </c>
      <c r="C12" s="4"/>
      <c r="D12" s="3"/>
      <c r="E12" s="3"/>
      <c r="F12" s="3"/>
    </row>
    <row r="13" spans="2:6" ht="12.75">
      <c r="B13" t="s">
        <v>9</v>
      </c>
      <c r="C13" s="4">
        <v>873</v>
      </c>
      <c r="D13" s="3">
        <f>C13*8.8</f>
        <v>7682.400000000001</v>
      </c>
      <c r="E13" s="3">
        <f>C13*6</f>
        <v>5238</v>
      </c>
      <c r="F13" s="3">
        <f t="shared" si="0"/>
        <v>2444.4000000000005</v>
      </c>
    </row>
    <row r="14" spans="2:6" ht="12.75">
      <c r="B14" t="s">
        <v>10</v>
      </c>
      <c r="C14" s="4">
        <v>348</v>
      </c>
      <c r="D14" s="3">
        <f>C14*22</f>
        <v>7656</v>
      </c>
      <c r="E14" s="3">
        <f>C14*14</f>
        <v>4872</v>
      </c>
      <c r="F14" s="3">
        <f t="shared" si="0"/>
        <v>2784</v>
      </c>
    </row>
    <row r="15" spans="1:6" ht="12.75">
      <c r="A15" s="2" t="s">
        <v>11</v>
      </c>
      <c r="B15" t="s">
        <v>8</v>
      </c>
      <c r="C15" s="4"/>
      <c r="D15" s="3"/>
      <c r="E15" s="3"/>
      <c r="F15" s="3"/>
    </row>
    <row r="16" spans="1:6" ht="12.75">
      <c r="A16" s="2"/>
      <c r="B16" t="s">
        <v>15</v>
      </c>
      <c r="C16" s="4">
        <v>435</v>
      </c>
      <c r="D16" s="3">
        <f>C16*146</f>
        <v>63510</v>
      </c>
      <c r="E16" s="3">
        <f>C16*85</f>
        <v>36975</v>
      </c>
      <c r="F16" s="3">
        <f t="shared" si="0"/>
        <v>26535</v>
      </c>
    </row>
    <row r="17" spans="1:6" ht="12.75">
      <c r="A17" s="2"/>
      <c r="B17" t="s">
        <v>9</v>
      </c>
      <c r="C17" s="4">
        <v>1598</v>
      </c>
      <c r="D17" s="3">
        <f>C17*11</f>
        <v>17578</v>
      </c>
      <c r="E17" s="3">
        <f>C17*8</f>
        <v>12784</v>
      </c>
      <c r="F17" s="3">
        <f t="shared" si="0"/>
        <v>4794</v>
      </c>
    </row>
    <row r="18" spans="1:6" ht="12.75">
      <c r="A18" s="2"/>
      <c r="B18" t="s">
        <v>10</v>
      </c>
      <c r="C18" s="4">
        <v>634</v>
      </c>
      <c r="D18" s="3">
        <f>C18*14</f>
        <v>8876</v>
      </c>
      <c r="E18" s="3">
        <f>C18*8.5</f>
        <v>5389</v>
      </c>
      <c r="F18" s="3">
        <f t="shared" si="0"/>
        <v>3487</v>
      </c>
    </row>
    <row r="19" spans="1:6" ht="12.75">
      <c r="A19" s="2" t="s">
        <v>13</v>
      </c>
      <c r="B19" t="s">
        <v>8</v>
      </c>
      <c r="C19" s="4">
        <v>8876</v>
      </c>
      <c r="D19" s="3">
        <f>C19*19.3</f>
        <v>171306.80000000002</v>
      </c>
      <c r="E19" s="3">
        <f>C19*15</f>
        <v>133140</v>
      </c>
      <c r="F19" s="3">
        <f t="shared" si="0"/>
        <v>38166.80000000002</v>
      </c>
    </row>
    <row r="20" spans="1:6" ht="12.75">
      <c r="A20" s="2"/>
      <c r="B20" t="s">
        <v>15</v>
      </c>
      <c r="C20" s="4">
        <v>387</v>
      </c>
      <c r="D20" s="3">
        <f>C20*127</f>
        <v>49149</v>
      </c>
      <c r="E20" s="3">
        <f>C20*66</f>
        <v>25542</v>
      </c>
      <c r="F20" s="3">
        <f t="shared" si="0"/>
        <v>23607</v>
      </c>
    </row>
    <row r="21" spans="1:6" ht="12.75">
      <c r="A21" s="2"/>
      <c r="B21" t="s">
        <v>9</v>
      </c>
      <c r="C21" s="4">
        <v>4657</v>
      </c>
      <c r="D21" s="3">
        <f>C21*9.8</f>
        <v>45638.600000000006</v>
      </c>
      <c r="E21" s="3">
        <f>C21*4.5</f>
        <v>20956.5</v>
      </c>
      <c r="F21" s="3">
        <f t="shared" si="0"/>
        <v>24682.100000000006</v>
      </c>
    </row>
    <row r="22" spans="1:6" ht="12.75">
      <c r="A22" s="2"/>
      <c r="B22" t="s">
        <v>10</v>
      </c>
      <c r="C22" s="4"/>
      <c r="D22" s="3"/>
      <c r="E22" s="3"/>
      <c r="F22" s="3"/>
    </row>
    <row r="23" spans="1:6" ht="12.75">
      <c r="A23" s="2" t="s">
        <v>12</v>
      </c>
      <c r="B23" t="s">
        <v>8</v>
      </c>
      <c r="C23" s="4"/>
      <c r="D23" s="3"/>
      <c r="E23" s="3"/>
      <c r="F23" s="3"/>
    </row>
    <row r="24" spans="2:6" ht="12.75">
      <c r="B24" t="s">
        <v>15</v>
      </c>
      <c r="C24" s="4"/>
      <c r="D24" s="3"/>
      <c r="E24" s="3"/>
      <c r="F24" s="3"/>
    </row>
    <row r="25" spans="2:6" ht="12.75">
      <c r="B25" t="s">
        <v>9</v>
      </c>
      <c r="C25" s="4">
        <v>4835</v>
      </c>
      <c r="D25" s="3">
        <f>C25*13.2</f>
        <v>63822</v>
      </c>
      <c r="E25" s="3">
        <f>C25*9</f>
        <v>43515</v>
      </c>
      <c r="F25" s="3">
        <f t="shared" si="0"/>
        <v>20307</v>
      </c>
    </row>
    <row r="26" spans="2:6" ht="12.75">
      <c r="B26" t="s">
        <v>10</v>
      </c>
      <c r="C26" s="4">
        <v>8458</v>
      </c>
      <c r="D26" s="3">
        <f>C26*21</f>
        <v>177618</v>
      </c>
      <c r="E26" s="3">
        <f>C26*9.1</f>
        <v>76967.8</v>
      </c>
      <c r="F26" s="3">
        <f t="shared" si="0"/>
        <v>100650.2</v>
      </c>
    </row>
    <row r="27" ht="12.75">
      <c r="C27" s="4"/>
    </row>
    <row r="28" ht="12.75">
      <c r="C28" s="4"/>
    </row>
    <row r="29" spans="1:10" ht="12.75">
      <c r="A29" s="2" t="s">
        <v>2</v>
      </c>
      <c r="B29" s="2" t="s">
        <v>3</v>
      </c>
      <c r="C29" s="5" t="s">
        <v>4</v>
      </c>
      <c r="D29" s="2" t="s">
        <v>4</v>
      </c>
      <c r="E29" s="2" t="s">
        <v>0</v>
      </c>
      <c r="F29" s="2" t="s">
        <v>0</v>
      </c>
      <c r="G29" s="2" t="s">
        <v>6</v>
      </c>
      <c r="H29" s="2" t="s">
        <v>6</v>
      </c>
      <c r="I29" s="2" t="s">
        <v>5</v>
      </c>
      <c r="J29" s="2" t="s">
        <v>5</v>
      </c>
    </row>
    <row r="30" spans="2:10" ht="12.75">
      <c r="B30" t="s">
        <v>9</v>
      </c>
      <c r="C30" s="4" t="s">
        <v>16</v>
      </c>
      <c r="D30" t="s">
        <v>17</v>
      </c>
      <c r="I30" t="s">
        <v>18</v>
      </c>
      <c r="J30" t="s">
        <v>20</v>
      </c>
    </row>
    <row r="31" spans="2:3" ht="12.75">
      <c r="B31" t="s">
        <v>10</v>
      </c>
      <c r="C31" s="4"/>
    </row>
    <row r="32" ht="12.75">
      <c r="C32" s="4"/>
    </row>
    <row r="33" ht="12.75">
      <c r="A33" s="2" t="s">
        <v>26</v>
      </c>
    </row>
    <row r="34" spans="1:2" ht="12.75">
      <c r="A34" t="s">
        <v>19</v>
      </c>
      <c r="B34">
        <f>DCOUNT(A6:F26,"Umsatz",A29:J30)</f>
        <v>1</v>
      </c>
    </row>
    <row r="36" spans="1:2" ht="12.75">
      <c r="A36" t="s">
        <v>19</v>
      </c>
      <c r="B36">
        <f>DCOUNT(A6:F26,"Umsatz",A29:J31)</f>
        <v>4</v>
      </c>
    </row>
    <row r="40" ht="12.75"/>
    <row r="49" spans="1:10" ht="12.75">
      <c r="A49" s="2" t="s">
        <v>2</v>
      </c>
      <c r="B49" s="2" t="s">
        <v>3</v>
      </c>
      <c r="C49" s="5" t="s">
        <v>4</v>
      </c>
      <c r="D49" s="2" t="s">
        <v>4</v>
      </c>
      <c r="E49" s="2" t="s">
        <v>0</v>
      </c>
      <c r="F49" s="2" t="s">
        <v>0</v>
      </c>
      <c r="G49" s="2" t="s">
        <v>6</v>
      </c>
      <c r="H49" s="2" t="s">
        <v>6</v>
      </c>
      <c r="I49" s="2" t="s">
        <v>5</v>
      </c>
      <c r="J49" s="2" t="s">
        <v>5</v>
      </c>
    </row>
    <row r="50" spans="2:10" ht="12.75">
      <c r="B50" t="s">
        <v>10</v>
      </c>
      <c r="F50" t="s">
        <v>41</v>
      </c>
      <c r="J50" t="s">
        <v>42</v>
      </c>
    </row>
    <row r="52" spans="1:2" ht="12.75">
      <c r="A52" t="s">
        <v>19</v>
      </c>
      <c r="B52">
        <f>DCOUNT(A6:F26,"Absatz",A49:J50)</f>
        <v>2</v>
      </c>
    </row>
    <row r="55" spans="1:10" ht="12.75">
      <c r="A55" s="2" t="s">
        <v>2</v>
      </c>
      <c r="B55" s="2" t="s">
        <v>3</v>
      </c>
      <c r="C55" s="5" t="s">
        <v>4</v>
      </c>
      <c r="D55" s="2" t="s">
        <v>4</v>
      </c>
      <c r="E55" s="2" t="s">
        <v>0</v>
      </c>
      <c r="F55" s="2" t="s">
        <v>0</v>
      </c>
      <c r="G55" s="2" t="s">
        <v>6</v>
      </c>
      <c r="H55" s="2" t="s">
        <v>6</v>
      </c>
      <c r="I55" s="2" t="s">
        <v>5</v>
      </c>
      <c r="J55" s="2" t="s">
        <v>5</v>
      </c>
    </row>
    <row r="56" spans="2:10" ht="12.75">
      <c r="B56" t="s">
        <v>9</v>
      </c>
      <c r="J56" t="s">
        <v>18</v>
      </c>
    </row>
    <row r="57" spans="2:10" ht="12.75">
      <c r="B57" t="s">
        <v>10</v>
      </c>
      <c r="J57" t="s">
        <v>18</v>
      </c>
    </row>
    <row r="59" spans="1:2" ht="12.75">
      <c r="A59" t="s">
        <v>19</v>
      </c>
      <c r="B59">
        <f>DCOUNT(A6:F26,"Kosten",A55:J57)</f>
        <v>4</v>
      </c>
    </row>
    <row r="62" spans="1:10" ht="12.75">
      <c r="A62" s="2" t="s">
        <v>2</v>
      </c>
      <c r="B62" s="2" t="s">
        <v>3</v>
      </c>
      <c r="C62" s="5" t="s">
        <v>4</v>
      </c>
      <c r="D62" s="2" t="s">
        <v>4</v>
      </c>
      <c r="E62" s="2" t="s">
        <v>0</v>
      </c>
      <c r="F62" s="2" t="s">
        <v>0</v>
      </c>
      <c r="G62" s="2" t="s">
        <v>6</v>
      </c>
      <c r="H62" s="2" t="s">
        <v>6</v>
      </c>
      <c r="I62" s="2" t="s">
        <v>5</v>
      </c>
      <c r="J62" s="2" t="s">
        <v>5</v>
      </c>
    </row>
    <row r="63" spans="2:9" ht="12.75">
      <c r="B63" t="s">
        <v>8</v>
      </c>
      <c r="I63" t="s">
        <v>43</v>
      </c>
    </row>
    <row r="64" spans="2:9" ht="12.75">
      <c r="B64" t="s">
        <v>15</v>
      </c>
      <c r="I64" t="s">
        <v>43</v>
      </c>
    </row>
    <row r="65" spans="2:9" ht="12.75">
      <c r="B65" t="s">
        <v>9</v>
      </c>
      <c r="I65" t="s">
        <v>43</v>
      </c>
    </row>
    <row r="66" spans="2:9" ht="12.75">
      <c r="B66" t="s">
        <v>10</v>
      </c>
      <c r="I66" t="s">
        <v>43</v>
      </c>
    </row>
    <row r="68" spans="1:2" ht="12.75">
      <c r="A68" t="s">
        <v>19</v>
      </c>
      <c r="B68">
        <f>DCOUNT(A6:F26,"Gewinn",A62:J66)</f>
        <v>5</v>
      </c>
    </row>
  </sheetData>
  <mergeCells count="1">
    <mergeCell ref="A1:F1"/>
  </mergeCells>
  <printOptions/>
  <pageMargins left="0.75" right="0.75" top="1" bottom="1"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J70"/>
  <sheetViews>
    <sheetView workbookViewId="0" topLeftCell="A25">
      <selection activeCell="B70" sqref="B70"/>
    </sheetView>
  </sheetViews>
  <sheetFormatPr defaultColWidth="11.421875" defaultRowHeight="12.75"/>
  <cols>
    <col min="1" max="1" width="12.28125" style="0" customWidth="1"/>
    <col min="2" max="2" width="15.00390625" style="0" customWidth="1"/>
    <col min="4" max="4" width="12.140625" style="0" customWidth="1"/>
    <col min="5" max="6" width="11.7109375" style="0" bestFit="1" customWidth="1"/>
    <col min="7" max="7" width="13.57421875" style="0" customWidth="1"/>
  </cols>
  <sheetData>
    <row r="1" spans="1:6" ht="26.25">
      <c r="A1" s="9" t="s">
        <v>21</v>
      </c>
      <c r="B1" s="9"/>
      <c r="C1" s="9"/>
      <c r="D1" s="9"/>
      <c r="E1" s="9"/>
      <c r="F1" s="9"/>
    </row>
    <row r="2" spans="1:6" ht="14.25" customHeight="1">
      <c r="A2" s="1"/>
      <c r="B2" s="1"/>
      <c r="C2" s="1"/>
      <c r="D2" s="1"/>
      <c r="E2" s="1"/>
      <c r="F2" s="1"/>
    </row>
    <row r="3" spans="1:6" ht="93" customHeight="1">
      <c r="A3" s="1"/>
      <c r="B3" s="1"/>
      <c r="C3" s="1"/>
      <c r="D3" s="1"/>
      <c r="E3" s="1"/>
      <c r="F3" s="1"/>
    </row>
    <row r="6" spans="1:7" ht="12.75">
      <c r="A6" s="2" t="s">
        <v>2</v>
      </c>
      <c r="B6" s="2" t="s">
        <v>3</v>
      </c>
      <c r="C6" s="2" t="s">
        <v>4</v>
      </c>
      <c r="D6" s="2" t="s">
        <v>0</v>
      </c>
      <c r="E6" s="2" t="s">
        <v>6</v>
      </c>
      <c r="F6" s="2" t="s">
        <v>5</v>
      </c>
      <c r="G6" s="2" t="s">
        <v>22</v>
      </c>
    </row>
    <row r="7" spans="1:6" ht="12.75">
      <c r="A7" s="2" t="s">
        <v>7</v>
      </c>
      <c r="B7" t="s">
        <v>8</v>
      </c>
      <c r="C7" s="4">
        <v>4525</v>
      </c>
      <c r="D7" s="3">
        <f>C7*19</f>
        <v>85975</v>
      </c>
      <c r="E7" s="3">
        <f>C7*12</f>
        <v>54300</v>
      </c>
      <c r="F7" s="3">
        <f>D7-E7</f>
        <v>31675</v>
      </c>
    </row>
    <row r="8" spans="2:7" ht="12.75">
      <c r="B8" t="s">
        <v>15</v>
      </c>
      <c r="C8" s="4">
        <v>125</v>
      </c>
      <c r="D8" s="3">
        <f>C8*145</f>
        <v>18125</v>
      </c>
      <c r="E8" s="3">
        <f>C8*45</f>
        <v>5625</v>
      </c>
      <c r="F8" s="3">
        <f>D8-E8</f>
        <v>12500</v>
      </c>
      <c r="G8" t="s">
        <v>23</v>
      </c>
    </row>
    <row r="9" spans="2:6" ht="12.75">
      <c r="B9" t="s">
        <v>9</v>
      </c>
      <c r="C9" s="4">
        <v>2450</v>
      </c>
      <c r="D9" s="3">
        <f>C9*12.5</f>
        <v>30625</v>
      </c>
      <c r="E9" s="3">
        <f>C9*6</f>
        <v>14700</v>
      </c>
      <c r="F9" s="3">
        <f>D9-E9</f>
        <v>15925</v>
      </c>
    </row>
    <row r="10" spans="2:6" ht="12.75">
      <c r="B10" t="s">
        <v>10</v>
      </c>
      <c r="C10" s="4"/>
      <c r="D10" s="3"/>
      <c r="E10" s="3"/>
      <c r="F10" s="3"/>
    </row>
    <row r="11" spans="1:6" ht="12.75">
      <c r="A11" s="2" t="s">
        <v>14</v>
      </c>
      <c r="B11" t="s">
        <v>8</v>
      </c>
      <c r="C11" s="4">
        <v>2841</v>
      </c>
      <c r="D11" s="3">
        <f>C11*15.5</f>
        <v>44035.5</v>
      </c>
      <c r="E11" s="3">
        <f>C11*6</f>
        <v>17046</v>
      </c>
      <c r="F11" s="3">
        <f>D11-E11</f>
        <v>26989.5</v>
      </c>
    </row>
    <row r="12" spans="2:6" ht="12.75">
      <c r="B12" t="s">
        <v>15</v>
      </c>
      <c r="C12" s="4"/>
      <c r="D12" s="3"/>
      <c r="E12" s="3"/>
      <c r="F12" s="3"/>
    </row>
    <row r="13" spans="2:6" ht="12.75">
      <c r="B13" t="s">
        <v>9</v>
      </c>
      <c r="C13" s="4">
        <v>873</v>
      </c>
      <c r="D13" s="3">
        <f>C13*8.8</f>
        <v>7682.400000000001</v>
      </c>
      <c r="E13" s="3">
        <f>C13*6</f>
        <v>5238</v>
      </c>
      <c r="F13" s="3">
        <f>D13-E13</f>
        <v>2444.4000000000005</v>
      </c>
    </row>
    <row r="14" spans="2:6" ht="12.75">
      <c r="B14" t="s">
        <v>10</v>
      </c>
      <c r="C14" s="4">
        <v>348</v>
      </c>
      <c r="D14" s="3">
        <f>C14*22</f>
        <v>7656</v>
      </c>
      <c r="E14" s="3">
        <f>C14*14</f>
        <v>4872</v>
      </c>
      <c r="F14" s="3">
        <f>D14-E14</f>
        <v>2784</v>
      </c>
    </row>
    <row r="15" spans="1:6" ht="12.75">
      <c r="A15" s="2" t="s">
        <v>11</v>
      </c>
      <c r="B15" t="s">
        <v>8</v>
      </c>
      <c r="C15" s="4"/>
      <c r="D15" s="3"/>
      <c r="E15" s="3"/>
      <c r="F15" s="3"/>
    </row>
    <row r="16" spans="1:7" ht="12.75">
      <c r="A16" s="2"/>
      <c r="B16" t="s">
        <v>15</v>
      </c>
      <c r="C16" s="4">
        <v>435</v>
      </c>
      <c r="D16" s="3">
        <f>C16*146</f>
        <v>63510</v>
      </c>
      <c r="E16" s="3">
        <f>C16*85</f>
        <v>36975</v>
      </c>
      <c r="F16" s="3">
        <f aca="true" t="shared" si="0" ref="F16:F21">D16-E16</f>
        <v>26535</v>
      </c>
      <c r="G16" t="s">
        <v>23</v>
      </c>
    </row>
    <row r="17" spans="1:7" ht="12.75">
      <c r="A17" s="2"/>
      <c r="B17" t="s">
        <v>9</v>
      </c>
      <c r="C17" s="4">
        <v>1598</v>
      </c>
      <c r="D17" s="3">
        <f>C17*11</f>
        <v>17578</v>
      </c>
      <c r="E17" s="3">
        <f>C17*8</f>
        <v>12784</v>
      </c>
      <c r="F17" s="3">
        <f t="shared" si="0"/>
        <v>4794</v>
      </c>
      <c r="G17" t="s">
        <v>23</v>
      </c>
    </row>
    <row r="18" spans="1:6" ht="12.75">
      <c r="A18" s="2"/>
      <c r="B18" t="s">
        <v>10</v>
      </c>
      <c r="C18" s="4">
        <v>634</v>
      </c>
      <c r="D18" s="3">
        <f>C18*14</f>
        <v>8876</v>
      </c>
      <c r="E18" s="3">
        <f>C18*8.5</f>
        <v>5389</v>
      </c>
      <c r="F18" s="3">
        <f t="shared" si="0"/>
        <v>3487</v>
      </c>
    </row>
    <row r="19" spans="1:7" ht="12.75">
      <c r="A19" s="2" t="s">
        <v>13</v>
      </c>
      <c r="B19" t="s">
        <v>8</v>
      </c>
      <c r="C19" s="4">
        <v>8876</v>
      </c>
      <c r="D19" s="3">
        <f>C19*19.3</f>
        <v>171306.80000000002</v>
      </c>
      <c r="E19" s="3">
        <f>C19*15</f>
        <v>133140</v>
      </c>
      <c r="F19" s="3">
        <f t="shared" si="0"/>
        <v>38166.80000000002</v>
      </c>
      <c r="G19" t="s">
        <v>23</v>
      </c>
    </row>
    <row r="20" spans="1:7" ht="12.75">
      <c r="A20" s="2"/>
      <c r="B20" t="s">
        <v>15</v>
      </c>
      <c r="C20" s="4">
        <v>387</v>
      </c>
      <c r="D20" s="3">
        <f>C20*127</f>
        <v>49149</v>
      </c>
      <c r="E20" s="3">
        <f>C20*66</f>
        <v>25542</v>
      </c>
      <c r="F20" s="3">
        <f t="shared" si="0"/>
        <v>23607</v>
      </c>
      <c r="G20" t="s">
        <v>23</v>
      </c>
    </row>
    <row r="21" spans="1:7" ht="12.75">
      <c r="A21" s="2"/>
      <c r="B21" t="s">
        <v>9</v>
      </c>
      <c r="C21" s="4">
        <v>4657</v>
      </c>
      <c r="D21" s="3">
        <f>C21*9.8</f>
        <v>45638.600000000006</v>
      </c>
      <c r="E21" s="3">
        <f>C21*4.5</f>
        <v>20956.5</v>
      </c>
      <c r="F21" s="3">
        <f t="shared" si="0"/>
        <v>24682.100000000006</v>
      </c>
      <c r="G21" t="s">
        <v>23</v>
      </c>
    </row>
    <row r="22" spans="1:6" ht="12.75">
      <c r="A22" s="2"/>
      <c r="B22" t="s">
        <v>10</v>
      </c>
      <c r="C22" s="4"/>
      <c r="D22" s="3"/>
      <c r="E22" s="3"/>
      <c r="F22" s="3"/>
    </row>
    <row r="23" spans="1:6" ht="12.75">
      <c r="A23" s="2" t="s">
        <v>12</v>
      </c>
      <c r="B23" t="s">
        <v>8</v>
      </c>
      <c r="C23" s="4"/>
      <c r="D23" s="3"/>
      <c r="E23" s="3"/>
      <c r="F23" s="3"/>
    </row>
    <row r="24" spans="2:6" ht="12.75">
      <c r="B24" t="s">
        <v>15</v>
      </c>
      <c r="C24" s="4"/>
      <c r="D24" s="3"/>
      <c r="E24" s="3"/>
      <c r="F24" s="3"/>
    </row>
    <row r="25" spans="2:6" ht="12.75">
      <c r="B25" t="s">
        <v>9</v>
      </c>
      <c r="C25" s="4">
        <v>4835</v>
      </c>
      <c r="D25" s="3">
        <f>C25*13.2</f>
        <v>63822</v>
      </c>
      <c r="E25" s="3">
        <f>C25*9</f>
        <v>43515</v>
      </c>
      <c r="F25" s="3">
        <f>D25-E25</f>
        <v>20307</v>
      </c>
    </row>
    <row r="26" spans="2:6" ht="12.75">
      <c r="B26" t="s">
        <v>10</v>
      </c>
      <c r="C26" s="4">
        <v>8458</v>
      </c>
      <c r="D26" s="3">
        <f>C26*21</f>
        <v>177618</v>
      </c>
      <c r="E26" s="3">
        <f>C26*9.1</f>
        <v>76967.8</v>
      </c>
      <c r="F26" s="3">
        <f>D26-E26</f>
        <v>100650.2</v>
      </c>
    </row>
    <row r="27" ht="12.75">
      <c r="C27" s="4"/>
    </row>
    <row r="28" ht="12.75">
      <c r="C28" s="4"/>
    </row>
    <row r="29" spans="1:10" ht="12.75">
      <c r="A29" s="2" t="s">
        <v>2</v>
      </c>
      <c r="B29" s="2" t="s">
        <v>3</v>
      </c>
      <c r="C29" s="5" t="s">
        <v>4</v>
      </c>
      <c r="D29" s="2" t="s">
        <v>4</v>
      </c>
      <c r="E29" s="2" t="s">
        <v>0</v>
      </c>
      <c r="F29" s="2" t="s">
        <v>0</v>
      </c>
      <c r="G29" s="2" t="s">
        <v>6</v>
      </c>
      <c r="H29" s="2" t="s">
        <v>6</v>
      </c>
      <c r="I29" s="2" t="s">
        <v>5</v>
      </c>
      <c r="J29" s="2" t="s">
        <v>5</v>
      </c>
    </row>
    <row r="30" spans="2:10" ht="12.75">
      <c r="B30" t="s">
        <v>8</v>
      </c>
      <c r="C30" s="4"/>
      <c r="J30" t="s">
        <v>24</v>
      </c>
    </row>
    <row r="31" spans="2:10" ht="12.75">
      <c r="B31" t="s">
        <v>15</v>
      </c>
      <c r="C31" s="4"/>
      <c r="J31" t="s">
        <v>24</v>
      </c>
    </row>
    <row r="32" spans="2:10" ht="12.75">
      <c r="B32" t="s">
        <v>9</v>
      </c>
      <c r="C32" s="4"/>
      <c r="J32" t="s">
        <v>24</v>
      </c>
    </row>
    <row r="33" spans="2:10" ht="12.75">
      <c r="B33" t="s">
        <v>10</v>
      </c>
      <c r="C33" s="4"/>
      <c r="J33" t="s">
        <v>24</v>
      </c>
    </row>
    <row r="34" ht="12.75">
      <c r="C34" s="4"/>
    </row>
    <row r="35" ht="12.75">
      <c r="A35" s="2" t="s">
        <v>26</v>
      </c>
    </row>
    <row r="36" spans="1:2" ht="12.75">
      <c r="A36" t="s">
        <v>25</v>
      </c>
      <c r="B36">
        <f>DCOUNTA(A6:G26,"Sonderaktion",A29:J33)</f>
        <v>5</v>
      </c>
    </row>
    <row r="38" spans="1:2" ht="12.75">
      <c r="A38" t="s">
        <v>25</v>
      </c>
      <c r="B38">
        <f>DCOUNTA(A6:G26,"Sonderaktion",A29:J30)</f>
        <v>1</v>
      </c>
    </row>
    <row r="42" ht="12.75"/>
    <row r="51" spans="1:10" ht="12.75">
      <c r="A51" s="2" t="s">
        <v>2</v>
      </c>
      <c r="B51" s="2" t="s">
        <v>3</v>
      </c>
      <c r="C51" s="5" t="s">
        <v>4</v>
      </c>
      <c r="D51" s="2" t="s">
        <v>4</v>
      </c>
      <c r="E51" s="2" t="s">
        <v>0</v>
      </c>
      <c r="F51" s="2" t="s">
        <v>0</v>
      </c>
      <c r="G51" s="2" t="s">
        <v>6</v>
      </c>
      <c r="H51" s="2" t="s">
        <v>6</v>
      </c>
      <c r="I51" s="2" t="s">
        <v>5</v>
      </c>
      <c r="J51" s="2" t="s">
        <v>5</v>
      </c>
    </row>
    <row r="52" spans="2:10" ht="12.75">
      <c r="B52" t="s">
        <v>10</v>
      </c>
      <c r="F52" t="s">
        <v>41</v>
      </c>
      <c r="J52" t="s">
        <v>42</v>
      </c>
    </row>
    <row r="54" spans="1:2" ht="12.75">
      <c r="A54" t="s">
        <v>25</v>
      </c>
      <c r="B54">
        <f>DCOUNTA(A6:G26,"Sonderaktion",A51:J52)</f>
        <v>0</v>
      </c>
    </row>
    <row r="57" spans="1:10" ht="12.75">
      <c r="A57" s="2" t="s">
        <v>2</v>
      </c>
      <c r="B57" s="2" t="s">
        <v>3</v>
      </c>
      <c r="C57" s="5" t="s">
        <v>4</v>
      </c>
      <c r="D57" s="2" t="s">
        <v>4</v>
      </c>
      <c r="E57" s="2" t="s">
        <v>0</v>
      </c>
      <c r="F57" s="2" t="s">
        <v>0</v>
      </c>
      <c r="G57" s="2" t="s">
        <v>6</v>
      </c>
      <c r="H57" s="2" t="s">
        <v>6</v>
      </c>
      <c r="I57" s="2" t="s">
        <v>5</v>
      </c>
      <c r="J57" s="2" t="s">
        <v>5</v>
      </c>
    </row>
    <row r="58" spans="2:10" ht="12.75">
      <c r="B58" t="s">
        <v>9</v>
      </c>
      <c r="J58" t="s">
        <v>18</v>
      </c>
    </row>
    <row r="59" spans="2:10" ht="12.75">
      <c r="B59" t="s">
        <v>10</v>
      </c>
      <c r="J59" t="s">
        <v>18</v>
      </c>
    </row>
    <row r="61" spans="1:2" ht="12.75">
      <c r="A61" t="s">
        <v>25</v>
      </c>
      <c r="B61">
        <f>DCOUNTA(A6:G26,"Sonderaktion",A57:J59)</f>
        <v>1</v>
      </c>
    </row>
    <row r="64" spans="1:10" ht="12.75">
      <c r="A64" s="2" t="s">
        <v>2</v>
      </c>
      <c r="B64" s="2" t="s">
        <v>3</v>
      </c>
      <c r="C64" s="5" t="s">
        <v>4</v>
      </c>
      <c r="D64" s="2" t="s">
        <v>4</v>
      </c>
      <c r="E64" s="2" t="s">
        <v>0</v>
      </c>
      <c r="F64" s="2" t="s">
        <v>0</v>
      </c>
      <c r="G64" s="2" t="s">
        <v>6</v>
      </c>
      <c r="H64" s="2" t="s">
        <v>6</v>
      </c>
      <c r="I64" s="2" t="s">
        <v>5</v>
      </c>
      <c r="J64" s="2" t="s">
        <v>5</v>
      </c>
    </row>
    <row r="65" spans="2:9" ht="12.75">
      <c r="B65" t="s">
        <v>8</v>
      </c>
      <c r="I65" t="s">
        <v>43</v>
      </c>
    </row>
    <row r="66" spans="2:9" ht="12.75">
      <c r="B66" t="s">
        <v>15</v>
      </c>
      <c r="I66" t="s">
        <v>43</v>
      </c>
    </row>
    <row r="67" spans="2:9" ht="12.75">
      <c r="B67" t="s">
        <v>9</v>
      </c>
      <c r="I67" t="s">
        <v>43</v>
      </c>
    </row>
    <row r="68" spans="2:9" ht="12.75">
      <c r="B68" t="s">
        <v>10</v>
      </c>
      <c r="I68" t="s">
        <v>43</v>
      </c>
    </row>
    <row r="70" spans="1:2" ht="12.75">
      <c r="A70" t="s">
        <v>25</v>
      </c>
      <c r="B70">
        <f>DCOUNTA(A6:G26,"Sonderaktion",A64:J68)</f>
        <v>2</v>
      </c>
    </row>
  </sheetData>
  <mergeCells count="1">
    <mergeCell ref="A1:F1"/>
  </mergeCells>
  <printOptions/>
  <pageMargins left="0.75" right="0.75" top="1" bottom="1"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J69"/>
  <sheetViews>
    <sheetView tabSelected="1" workbookViewId="0" topLeftCell="A1">
      <selection activeCell="G52" sqref="G52"/>
    </sheetView>
  </sheetViews>
  <sheetFormatPr defaultColWidth="11.421875" defaultRowHeight="12.75"/>
  <cols>
    <col min="1" max="1" width="12.28125" style="0" customWidth="1"/>
    <col min="2" max="2" width="15.00390625" style="0" customWidth="1"/>
    <col min="4" max="4" width="12.140625" style="0" customWidth="1"/>
    <col min="5" max="6" width="11.7109375" style="0" bestFit="1" customWidth="1"/>
  </cols>
  <sheetData>
    <row r="1" spans="1:6" ht="26.25">
      <c r="A1" s="9" t="s">
        <v>29</v>
      </c>
      <c r="B1" s="9"/>
      <c r="C1" s="9"/>
      <c r="D1" s="9"/>
      <c r="E1" s="9"/>
      <c r="F1" s="9"/>
    </row>
    <row r="2" spans="1:6" ht="14.25" customHeight="1">
      <c r="A2" s="1"/>
      <c r="B2" s="1"/>
      <c r="C2" s="1"/>
      <c r="D2" s="1"/>
      <c r="E2" s="1"/>
      <c r="F2" s="1"/>
    </row>
    <row r="3" spans="1:6" ht="93" customHeight="1">
      <c r="A3" s="1"/>
      <c r="B3" s="1"/>
      <c r="C3" s="1"/>
      <c r="D3" s="1"/>
      <c r="E3" s="1"/>
      <c r="F3" s="1"/>
    </row>
    <row r="6" spans="1:7" ht="12.75">
      <c r="A6" s="2" t="s">
        <v>2</v>
      </c>
      <c r="B6" s="2" t="s">
        <v>3</v>
      </c>
      <c r="C6" s="2" t="s">
        <v>4</v>
      </c>
      <c r="D6" s="2" t="s">
        <v>0</v>
      </c>
      <c r="E6" s="2" t="s">
        <v>6</v>
      </c>
      <c r="F6" s="2" t="s">
        <v>5</v>
      </c>
      <c r="G6" s="2"/>
    </row>
    <row r="7" spans="1:6" ht="12.75">
      <c r="A7" s="2" t="s">
        <v>7</v>
      </c>
      <c r="B7" t="s">
        <v>8</v>
      </c>
      <c r="C7" s="4">
        <v>4525</v>
      </c>
      <c r="D7" s="3">
        <f>C7*19</f>
        <v>85975</v>
      </c>
      <c r="E7" s="3">
        <f>C7*12</f>
        <v>54300</v>
      </c>
      <c r="F7" s="3">
        <f>D7-E7</f>
        <v>31675</v>
      </c>
    </row>
    <row r="8" spans="2:6" ht="12.75">
      <c r="B8" t="s">
        <v>15</v>
      </c>
      <c r="C8" s="4">
        <v>125</v>
      </c>
      <c r="D8" s="3">
        <f>C8*145</f>
        <v>18125</v>
      </c>
      <c r="E8" s="3">
        <f>C8*45</f>
        <v>5625</v>
      </c>
      <c r="F8" s="3">
        <f>D8-E8</f>
        <v>12500</v>
      </c>
    </row>
    <row r="9" spans="2:6" ht="12.75">
      <c r="B9" t="s">
        <v>9</v>
      </c>
      <c r="C9" s="4">
        <v>2450</v>
      </c>
      <c r="D9" s="3">
        <f>C9*12.5</f>
        <v>30625</v>
      </c>
      <c r="E9" s="3">
        <f>C9*6</f>
        <v>14700</v>
      </c>
      <c r="F9" s="3">
        <f>D9-E9</f>
        <v>15925</v>
      </c>
    </row>
    <row r="10" spans="2:6" ht="12.75">
      <c r="B10" t="s">
        <v>10</v>
      </c>
      <c r="C10" s="4"/>
      <c r="D10" s="3"/>
      <c r="E10" s="3"/>
      <c r="F10" s="3"/>
    </row>
    <row r="11" spans="1:6" ht="12.75">
      <c r="A11" s="2" t="s">
        <v>14</v>
      </c>
      <c r="B11" t="s">
        <v>8</v>
      </c>
      <c r="C11" s="4">
        <v>2841</v>
      </c>
      <c r="D11" s="3">
        <f>C11*15.5</f>
        <v>44035.5</v>
      </c>
      <c r="E11" s="3">
        <f>C11*6</f>
        <v>17046</v>
      </c>
      <c r="F11" s="3">
        <f>D11-E11</f>
        <v>26989.5</v>
      </c>
    </row>
    <row r="12" spans="2:6" ht="12.75">
      <c r="B12" t="s">
        <v>15</v>
      </c>
      <c r="C12" s="4"/>
      <c r="D12" s="3"/>
      <c r="E12" s="3"/>
      <c r="F12" s="3"/>
    </row>
    <row r="13" spans="2:6" ht="12.75">
      <c r="B13" t="s">
        <v>9</v>
      </c>
      <c r="C13" s="4">
        <v>873</v>
      </c>
      <c r="D13" s="3">
        <f>C13*8.8</f>
        <v>7682.400000000001</v>
      </c>
      <c r="E13" s="3">
        <f>C13*6</f>
        <v>5238</v>
      </c>
      <c r="F13" s="3">
        <f>D13-E13</f>
        <v>2444.4000000000005</v>
      </c>
    </row>
    <row r="14" spans="2:6" ht="12.75">
      <c r="B14" t="s">
        <v>10</v>
      </c>
      <c r="C14" s="4">
        <v>348</v>
      </c>
      <c r="D14" s="3">
        <f>C14*22</f>
        <v>7656</v>
      </c>
      <c r="E14" s="3">
        <f>C14*14</f>
        <v>4872</v>
      </c>
      <c r="F14" s="3">
        <f>D14-E14</f>
        <v>2784</v>
      </c>
    </row>
    <row r="15" spans="1:6" ht="12.75">
      <c r="A15" s="2" t="s">
        <v>11</v>
      </c>
      <c r="B15" t="s">
        <v>8</v>
      </c>
      <c r="C15" s="4"/>
      <c r="D15" s="3"/>
      <c r="E15" s="3"/>
      <c r="F15" s="3"/>
    </row>
    <row r="16" spans="1:6" ht="12.75">
      <c r="A16" s="2"/>
      <c r="B16" t="s">
        <v>15</v>
      </c>
      <c r="C16" s="4">
        <v>435</v>
      </c>
      <c r="D16" s="3">
        <f>C16*146</f>
        <v>63510</v>
      </c>
      <c r="E16" s="3">
        <f>C16*85</f>
        <v>36975</v>
      </c>
      <c r="F16" s="3">
        <f aca="true" t="shared" si="0" ref="F16:F21">D16-E16</f>
        <v>26535</v>
      </c>
    </row>
    <row r="17" spans="1:6" ht="12.75">
      <c r="A17" s="2"/>
      <c r="B17" t="s">
        <v>9</v>
      </c>
      <c r="C17" s="4">
        <v>1598</v>
      </c>
      <c r="D17" s="3">
        <f>C17*11</f>
        <v>17578</v>
      </c>
      <c r="E17" s="3">
        <f>C17*8</f>
        <v>12784</v>
      </c>
      <c r="F17" s="3">
        <f t="shared" si="0"/>
        <v>4794</v>
      </c>
    </row>
    <row r="18" spans="1:6" ht="12.75">
      <c r="A18" s="2"/>
      <c r="B18" t="s">
        <v>10</v>
      </c>
      <c r="C18" s="4">
        <v>634</v>
      </c>
      <c r="D18" s="3">
        <f>C18*14</f>
        <v>8876</v>
      </c>
      <c r="E18" s="3">
        <f>C18*8.5</f>
        <v>5389</v>
      </c>
      <c r="F18" s="3">
        <f t="shared" si="0"/>
        <v>3487</v>
      </c>
    </row>
    <row r="19" spans="1:6" ht="12.75">
      <c r="A19" s="2" t="s">
        <v>13</v>
      </c>
      <c r="B19" t="s">
        <v>8</v>
      </c>
      <c r="C19" s="4">
        <v>8876</v>
      </c>
      <c r="D19" s="3">
        <f>C19*19.3</f>
        <v>171306.80000000002</v>
      </c>
      <c r="E19" s="3">
        <f>C19*15</f>
        <v>133140</v>
      </c>
      <c r="F19" s="3">
        <f t="shared" si="0"/>
        <v>38166.80000000002</v>
      </c>
    </row>
    <row r="20" spans="1:6" ht="12.75">
      <c r="A20" s="2"/>
      <c r="B20" t="s">
        <v>15</v>
      </c>
      <c r="C20" s="4">
        <v>387</v>
      </c>
      <c r="D20" s="3">
        <f>C20*127</f>
        <v>49149</v>
      </c>
      <c r="E20" s="3">
        <f>C20*66</f>
        <v>25542</v>
      </c>
      <c r="F20" s="3">
        <f t="shared" si="0"/>
        <v>23607</v>
      </c>
    </row>
    <row r="21" spans="1:6" ht="12.75">
      <c r="A21" s="2"/>
      <c r="B21" t="s">
        <v>9</v>
      </c>
      <c r="C21" s="4">
        <v>4657</v>
      </c>
      <c r="D21" s="3">
        <f>C21*9.8</f>
        <v>45638.600000000006</v>
      </c>
      <c r="E21" s="3">
        <f>C21*4.5</f>
        <v>20956.5</v>
      </c>
      <c r="F21" s="3">
        <f t="shared" si="0"/>
        <v>24682.100000000006</v>
      </c>
    </row>
    <row r="22" spans="1:6" ht="12.75">
      <c r="A22" s="2"/>
      <c r="B22" t="s">
        <v>10</v>
      </c>
      <c r="C22" s="4"/>
      <c r="D22" s="3"/>
      <c r="E22" s="3"/>
      <c r="F22" s="3"/>
    </row>
    <row r="23" spans="1:6" ht="12.75">
      <c r="A23" s="2" t="s">
        <v>12</v>
      </c>
      <c r="B23" t="s">
        <v>8</v>
      </c>
      <c r="C23" s="4"/>
      <c r="D23" s="3"/>
      <c r="E23" s="3"/>
      <c r="F23" s="3"/>
    </row>
    <row r="24" spans="2:6" ht="12.75">
      <c r="B24" t="s">
        <v>15</v>
      </c>
      <c r="C24" s="4"/>
      <c r="D24" s="3"/>
      <c r="E24" s="3"/>
      <c r="F24" s="3"/>
    </row>
    <row r="25" spans="2:6" ht="12.75">
      <c r="B25" t="s">
        <v>9</v>
      </c>
      <c r="C25" s="4">
        <v>4835</v>
      </c>
      <c r="D25" s="3">
        <f>C25*13.2</f>
        <v>63822</v>
      </c>
      <c r="E25" s="3">
        <f>C25*9</f>
        <v>43515</v>
      </c>
      <c r="F25" s="3">
        <f>D25-E25</f>
        <v>20307</v>
      </c>
    </row>
    <row r="26" spans="2:6" ht="12.75">
      <c r="B26" t="s">
        <v>10</v>
      </c>
      <c r="C26" s="4">
        <v>8458</v>
      </c>
      <c r="D26" s="3">
        <f>C26*21</f>
        <v>177618</v>
      </c>
      <c r="E26" s="3">
        <f>C26*9.1</f>
        <v>76967.8</v>
      </c>
      <c r="F26" s="3">
        <f>D26-E26</f>
        <v>100650.2</v>
      </c>
    </row>
    <row r="27" ht="12.75">
      <c r="C27" s="4"/>
    </row>
    <row r="28" ht="12.75">
      <c r="C28" s="4"/>
    </row>
    <row r="29" spans="1:10" ht="12.75">
      <c r="A29" s="2" t="s">
        <v>2</v>
      </c>
      <c r="B29" s="2" t="s">
        <v>3</v>
      </c>
      <c r="C29" s="5" t="s">
        <v>4</v>
      </c>
      <c r="D29" s="2" t="s">
        <v>4</v>
      </c>
      <c r="E29" s="2" t="s">
        <v>0</v>
      </c>
      <c r="F29" s="2" t="s">
        <v>0</v>
      </c>
      <c r="G29" s="2" t="s">
        <v>6</v>
      </c>
      <c r="H29" s="2" t="s">
        <v>6</v>
      </c>
      <c r="I29" s="2" t="s">
        <v>5</v>
      </c>
      <c r="J29" s="2" t="s">
        <v>5</v>
      </c>
    </row>
    <row r="30" spans="2:3" ht="12.75">
      <c r="B30" t="s">
        <v>8</v>
      </c>
      <c r="C30" s="4"/>
    </row>
    <row r="31" spans="2:3" ht="12.75">
      <c r="B31" t="s">
        <v>10</v>
      </c>
      <c r="C31" s="4"/>
    </row>
    <row r="32" ht="12.75">
      <c r="C32" s="4"/>
    </row>
    <row r="33" ht="12.75">
      <c r="A33" s="2" t="s">
        <v>26</v>
      </c>
    </row>
    <row r="34" spans="1:2" ht="12.75">
      <c r="A34" t="s">
        <v>30</v>
      </c>
      <c r="B34" s="8">
        <f>DMIN(A6:F26,"Kosten",B29:B30)</f>
        <v>17046</v>
      </c>
    </row>
    <row r="36" spans="1:2" ht="12.75">
      <c r="A36" t="s">
        <v>30</v>
      </c>
      <c r="B36" s="8">
        <f>DMIN(A6:F26,"Gewinn",B29:B30)</f>
        <v>26989.5</v>
      </c>
    </row>
    <row r="40" ht="12.75"/>
    <row r="49" spans="1:10" ht="12.75">
      <c r="A49" s="2" t="s">
        <v>2</v>
      </c>
      <c r="B49" s="2" t="s">
        <v>3</v>
      </c>
      <c r="C49" s="5" t="s">
        <v>4</v>
      </c>
      <c r="D49" s="2" t="s">
        <v>4</v>
      </c>
      <c r="E49" s="2" t="s">
        <v>0</v>
      </c>
      <c r="F49" s="2" t="s">
        <v>0</v>
      </c>
      <c r="G49" s="2" t="s">
        <v>6</v>
      </c>
      <c r="H49" s="2" t="s">
        <v>6</v>
      </c>
      <c r="I49" s="2" t="s">
        <v>5</v>
      </c>
      <c r="J49" s="2" t="s">
        <v>5</v>
      </c>
    </row>
    <row r="50" ht="12.75">
      <c r="B50" t="s">
        <v>8</v>
      </c>
    </row>
    <row r="52" spans="1:2" ht="12.75">
      <c r="A52" t="s">
        <v>30</v>
      </c>
      <c r="B52" s="7">
        <f>DMIN(A6:F26,"Umsatz",A49:J50)</f>
        <v>44035.5</v>
      </c>
    </row>
    <row r="55" spans="1:10" ht="12.75">
      <c r="A55" s="2" t="s">
        <v>2</v>
      </c>
      <c r="B55" s="2" t="s">
        <v>3</v>
      </c>
      <c r="C55" s="5" t="s">
        <v>4</v>
      </c>
      <c r="D55" s="2" t="s">
        <v>4</v>
      </c>
      <c r="E55" s="2" t="s">
        <v>0</v>
      </c>
      <c r="F55" s="2" t="s">
        <v>0</v>
      </c>
      <c r="G55" s="2" t="s">
        <v>6</v>
      </c>
      <c r="H55" s="2" t="s">
        <v>6</v>
      </c>
      <c r="I55" s="2" t="s">
        <v>5</v>
      </c>
      <c r="J55" s="2" t="s">
        <v>5</v>
      </c>
    </row>
    <row r="56" spans="2:7" ht="12.75">
      <c r="B56" t="s">
        <v>9</v>
      </c>
      <c r="G56" t="s">
        <v>44</v>
      </c>
    </row>
    <row r="57" spans="2:7" ht="12.75">
      <c r="B57" t="s">
        <v>10</v>
      </c>
      <c r="G57" t="s">
        <v>44</v>
      </c>
    </row>
    <row r="59" spans="1:2" ht="12.75">
      <c r="A59" t="s">
        <v>30</v>
      </c>
      <c r="B59" s="7">
        <f>DMIN(A6:F26,"Umsatz",A55:J57)</f>
        <v>7656</v>
      </c>
    </row>
    <row r="62" spans="1:10" ht="12.75">
      <c r="A62" s="2" t="s">
        <v>2</v>
      </c>
      <c r="B62" s="2" t="s">
        <v>3</v>
      </c>
      <c r="C62" s="5" t="s">
        <v>4</v>
      </c>
      <c r="D62" s="2" t="s">
        <v>4</v>
      </c>
      <c r="E62" s="2" t="s">
        <v>0</v>
      </c>
      <c r="F62" s="2" t="s">
        <v>0</v>
      </c>
      <c r="G62" s="2" t="s">
        <v>6</v>
      </c>
      <c r="H62" s="2" t="s">
        <v>6</v>
      </c>
      <c r="I62" s="2" t="s">
        <v>5</v>
      </c>
      <c r="J62" s="2" t="s">
        <v>5</v>
      </c>
    </row>
    <row r="63" ht="12.75">
      <c r="B63" t="s">
        <v>8</v>
      </c>
    </row>
    <row r="64" ht="12.75">
      <c r="B64" t="s">
        <v>15</v>
      </c>
    </row>
    <row r="65" ht="12.75">
      <c r="B65" t="s">
        <v>9</v>
      </c>
    </row>
    <row r="66" ht="12.75">
      <c r="B66" t="s">
        <v>10</v>
      </c>
    </row>
    <row r="68" spans="1:4" ht="12.75">
      <c r="A68" t="s">
        <v>30</v>
      </c>
      <c r="B68" s="7">
        <f>DMIN(A6:F26,"Umsatz",A62:J66)</f>
        <v>7656</v>
      </c>
      <c r="D68" t="s">
        <v>45</v>
      </c>
    </row>
    <row r="69" spans="1:4" ht="12.75">
      <c r="A69" t="s">
        <v>30</v>
      </c>
      <c r="B69" s="7">
        <f>DMIN(A6:F26,"Gewinn",A62:J66)</f>
        <v>2444.4000000000005</v>
      </c>
      <c r="D69" t="s">
        <v>45</v>
      </c>
    </row>
  </sheetData>
  <mergeCells count="1">
    <mergeCell ref="A1:F1"/>
  </mergeCells>
  <printOptions/>
  <pageMargins left="0.75" right="0.75" top="1" bottom="1"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69"/>
  <sheetViews>
    <sheetView workbookViewId="0" topLeftCell="A3">
      <selection activeCell="G70" sqref="G70"/>
    </sheetView>
  </sheetViews>
  <sheetFormatPr defaultColWidth="11.421875" defaultRowHeight="12.75"/>
  <cols>
    <col min="1" max="1" width="12.28125" style="0" customWidth="1"/>
    <col min="2" max="2" width="15.00390625" style="0" customWidth="1"/>
    <col min="4" max="4" width="12.140625" style="0" customWidth="1"/>
    <col min="5" max="6" width="11.7109375" style="0" bestFit="1" customWidth="1"/>
  </cols>
  <sheetData>
    <row r="1" spans="1:6" ht="26.25">
      <c r="A1" s="9" t="s">
        <v>27</v>
      </c>
      <c r="B1" s="9"/>
      <c r="C1" s="9"/>
      <c r="D1" s="9"/>
      <c r="E1" s="9"/>
      <c r="F1" s="9"/>
    </row>
    <row r="2" spans="1:6" ht="14.25" customHeight="1">
      <c r="A2" s="1"/>
      <c r="B2" s="1"/>
      <c r="C2" s="1"/>
      <c r="D2" s="1"/>
      <c r="E2" s="1"/>
      <c r="F2" s="1"/>
    </row>
    <row r="3" spans="1:6" ht="93" customHeight="1">
      <c r="A3" s="1"/>
      <c r="B3" s="1"/>
      <c r="C3" s="1"/>
      <c r="D3" s="1"/>
      <c r="E3" s="1"/>
      <c r="F3" s="1"/>
    </row>
    <row r="6" spans="1:7" ht="12.75">
      <c r="A6" s="2" t="s">
        <v>2</v>
      </c>
      <c r="B6" s="2" t="s">
        <v>3</v>
      </c>
      <c r="C6" s="2" t="s">
        <v>4</v>
      </c>
      <c r="D6" s="2" t="s">
        <v>0</v>
      </c>
      <c r="E6" s="2" t="s">
        <v>6</v>
      </c>
      <c r="F6" s="2" t="s">
        <v>5</v>
      </c>
      <c r="G6" s="2"/>
    </row>
    <row r="7" spans="1:6" ht="12.75">
      <c r="A7" s="2" t="s">
        <v>7</v>
      </c>
      <c r="B7" t="s">
        <v>8</v>
      </c>
      <c r="C7" s="4">
        <v>4525</v>
      </c>
      <c r="D7" s="3">
        <f>C7*19</f>
        <v>85975</v>
      </c>
      <c r="E7" s="3">
        <f>C7*12</f>
        <v>54300</v>
      </c>
      <c r="F7" s="3">
        <f>D7-E7</f>
        <v>31675</v>
      </c>
    </row>
    <row r="8" spans="2:6" ht="12.75">
      <c r="B8" t="s">
        <v>15</v>
      </c>
      <c r="C8" s="4">
        <v>125</v>
      </c>
      <c r="D8" s="3">
        <f>C8*145</f>
        <v>18125</v>
      </c>
      <c r="E8" s="3">
        <f>C8*45</f>
        <v>5625</v>
      </c>
      <c r="F8" s="3">
        <f>D8-E8</f>
        <v>12500</v>
      </c>
    </row>
    <row r="9" spans="2:6" ht="12.75">
      <c r="B9" t="s">
        <v>9</v>
      </c>
      <c r="C9" s="4">
        <v>2450</v>
      </c>
      <c r="D9" s="3">
        <f>C9*12.5</f>
        <v>30625</v>
      </c>
      <c r="E9" s="3">
        <f>C9*6</f>
        <v>14700</v>
      </c>
      <c r="F9" s="3">
        <f>D9-E9</f>
        <v>15925</v>
      </c>
    </row>
    <row r="10" spans="2:6" ht="12.75">
      <c r="B10" t="s">
        <v>10</v>
      </c>
      <c r="C10" s="4"/>
      <c r="D10" s="3"/>
      <c r="E10" s="3"/>
      <c r="F10" s="3"/>
    </row>
    <row r="11" spans="1:6" ht="12.75">
      <c r="A11" s="2" t="s">
        <v>14</v>
      </c>
      <c r="B11" t="s">
        <v>8</v>
      </c>
      <c r="C11" s="4">
        <v>2841</v>
      </c>
      <c r="D11" s="3">
        <f>C11*15.5</f>
        <v>44035.5</v>
      </c>
      <c r="E11" s="3">
        <f>C11*6</f>
        <v>17046</v>
      </c>
      <c r="F11" s="3">
        <f>D11-E11</f>
        <v>26989.5</v>
      </c>
    </row>
    <row r="12" spans="2:6" ht="12.75">
      <c r="B12" t="s">
        <v>15</v>
      </c>
      <c r="C12" s="4"/>
      <c r="D12" s="3"/>
      <c r="E12" s="3"/>
      <c r="F12" s="3"/>
    </row>
    <row r="13" spans="2:6" ht="12.75">
      <c r="B13" t="s">
        <v>9</v>
      </c>
      <c r="C13" s="4">
        <v>873</v>
      </c>
      <c r="D13" s="3">
        <f>C13*8.8</f>
        <v>7682.400000000001</v>
      </c>
      <c r="E13" s="3">
        <f>C13*6</f>
        <v>5238</v>
      </c>
      <c r="F13" s="3">
        <f>D13-E13</f>
        <v>2444.4000000000005</v>
      </c>
    </row>
    <row r="14" spans="2:6" ht="12.75">
      <c r="B14" t="s">
        <v>10</v>
      </c>
      <c r="C14" s="4">
        <v>348</v>
      </c>
      <c r="D14" s="3">
        <f>C14*22</f>
        <v>7656</v>
      </c>
      <c r="E14" s="3">
        <f>C14*14</f>
        <v>4872</v>
      </c>
      <c r="F14" s="3">
        <f>D14-E14</f>
        <v>2784</v>
      </c>
    </row>
    <row r="15" spans="1:6" ht="12.75">
      <c r="A15" s="2" t="s">
        <v>11</v>
      </c>
      <c r="B15" t="s">
        <v>8</v>
      </c>
      <c r="C15" s="4"/>
      <c r="D15" s="3"/>
      <c r="E15" s="3"/>
      <c r="F15" s="3"/>
    </row>
    <row r="16" spans="1:6" ht="12.75">
      <c r="A16" s="2"/>
      <c r="B16" t="s">
        <v>15</v>
      </c>
      <c r="C16" s="4">
        <v>435</v>
      </c>
      <c r="D16" s="3">
        <f>C16*146</f>
        <v>63510</v>
      </c>
      <c r="E16" s="3">
        <f>C16*85</f>
        <v>36975</v>
      </c>
      <c r="F16" s="3">
        <f aca="true" t="shared" si="0" ref="F16:F21">D16-E16</f>
        <v>26535</v>
      </c>
    </row>
    <row r="17" spans="1:6" ht="12.75">
      <c r="A17" s="2"/>
      <c r="B17" t="s">
        <v>9</v>
      </c>
      <c r="C17" s="4">
        <v>1598</v>
      </c>
      <c r="D17" s="3">
        <f>C17*11</f>
        <v>17578</v>
      </c>
      <c r="E17" s="3">
        <f>C17*8</f>
        <v>12784</v>
      </c>
      <c r="F17" s="3">
        <f t="shared" si="0"/>
        <v>4794</v>
      </c>
    </row>
    <row r="18" spans="1:6" ht="12.75">
      <c r="A18" s="2"/>
      <c r="B18" t="s">
        <v>10</v>
      </c>
      <c r="C18" s="4">
        <v>634</v>
      </c>
      <c r="D18" s="3">
        <f>C18*14</f>
        <v>8876</v>
      </c>
      <c r="E18" s="3">
        <f>C18*8.5</f>
        <v>5389</v>
      </c>
      <c r="F18" s="3">
        <f t="shared" si="0"/>
        <v>3487</v>
      </c>
    </row>
    <row r="19" spans="1:6" ht="12.75">
      <c r="A19" s="2" t="s">
        <v>13</v>
      </c>
      <c r="B19" t="s">
        <v>8</v>
      </c>
      <c r="C19" s="4">
        <v>8876</v>
      </c>
      <c r="D19" s="3">
        <f>C19*19.3</f>
        <v>171306.80000000002</v>
      </c>
      <c r="E19" s="3">
        <f>C19*15</f>
        <v>133140</v>
      </c>
      <c r="F19" s="3">
        <f t="shared" si="0"/>
        <v>38166.80000000002</v>
      </c>
    </row>
    <row r="20" spans="1:6" ht="12.75">
      <c r="A20" s="2"/>
      <c r="B20" t="s">
        <v>15</v>
      </c>
      <c r="C20" s="4">
        <v>387</v>
      </c>
      <c r="D20" s="3">
        <f>C20*127</f>
        <v>49149</v>
      </c>
      <c r="E20" s="3">
        <f>C20*66</f>
        <v>25542</v>
      </c>
      <c r="F20" s="3">
        <f t="shared" si="0"/>
        <v>23607</v>
      </c>
    </row>
    <row r="21" spans="1:6" ht="12.75">
      <c r="A21" s="2"/>
      <c r="B21" t="s">
        <v>9</v>
      </c>
      <c r="C21" s="4">
        <v>4657</v>
      </c>
      <c r="D21" s="3">
        <f>C21*9.8</f>
        <v>45638.600000000006</v>
      </c>
      <c r="E21" s="3">
        <f>C21*4.5</f>
        <v>20956.5</v>
      </c>
      <c r="F21" s="3">
        <f t="shared" si="0"/>
        <v>24682.100000000006</v>
      </c>
    </row>
    <row r="22" spans="1:6" ht="12.75">
      <c r="A22" s="2"/>
      <c r="B22" t="s">
        <v>10</v>
      </c>
      <c r="C22" s="4"/>
      <c r="D22" s="3"/>
      <c r="E22" s="3"/>
      <c r="F22" s="3"/>
    </row>
    <row r="23" spans="1:6" ht="12.75">
      <c r="A23" s="2" t="s">
        <v>12</v>
      </c>
      <c r="B23" t="s">
        <v>8</v>
      </c>
      <c r="C23" s="4"/>
      <c r="D23" s="3"/>
      <c r="E23" s="3"/>
      <c r="F23" s="3"/>
    </row>
    <row r="24" spans="2:6" ht="12.75">
      <c r="B24" t="s">
        <v>15</v>
      </c>
      <c r="C24" s="4"/>
      <c r="D24" s="3"/>
      <c r="E24" s="3"/>
      <c r="F24" s="3"/>
    </row>
    <row r="25" spans="2:6" ht="12.75">
      <c r="B25" t="s">
        <v>9</v>
      </c>
      <c r="C25" s="4">
        <v>4835</v>
      </c>
      <c r="D25" s="3">
        <f>C25*13.2</f>
        <v>63822</v>
      </c>
      <c r="E25" s="3">
        <f>C25*9</f>
        <v>43515</v>
      </c>
      <c r="F25" s="3">
        <f>D25-E25</f>
        <v>20307</v>
      </c>
    </row>
    <row r="26" spans="2:6" ht="12.75">
      <c r="B26" t="s">
        <v>10</v>
      </c>
      <c r="C26" s="4">
        <v>8458</v>
      </c>
      <c r="D26" s="3">
        <f>C26*21</f>
        <v>177618</v>
      </c>
      <c r="E26" s="3">
        <f>C26*9.1</f>
        <v>76967.8</v>
      </c>
      <c r="F26" s="3">
        <f>D26-E26</f>
        <v>100650.2</v>
      </c>
    </row>
    <row r="27" ht="12.75">
      <c r="C27" s="4"/>
    </row>
    <row r="28" ht="12.75">
      <c r="C28" s="4"/>
    </row>
    <row r="29" spans="1:10" ht="12.75">
      <c r="A29" s="2" t="s">
        <v>2</v>
      </c>
      <c r="B29" s="2" t="s">
        <v>3</v>
      </c>
      <c r="C29" s="5" t="s">
        <v>4</v>
      </c>
      <c r="D29" s="2" t="s">
        <v>4</v>
      </c>
      <c r="E29" s="2" t="s">
        <v>0</v>
      </c>
      <c r="F29" s="2" t="s">
        <v>0</v>
      </c>
      <c r="G29" s="2" t="s">
        <v>6</v>
      </c>
      <c r="H29" s="2" t="s">
        <v>6</v>
      </c>
      <c r="I29" s="2" t="s">
        <v>5</v>
      </c>
      <c r="J29" s="2" t="s">
        <v>5</v>
      </c>
    </row>
    <row r="30" spans="2:3" ht="12.75">
      <c r="B30" t="s">
        <v>8</v>
      </c>
      <c r="C30" s="4"/>
    </row>
    <row r="31" spans="2:3" ht="12.75">
      <c r="B31" t="s">
        <v>10</v>
      </c>
      <c r="C31" s="4"/>
    </row>
    <row r="32" ht="12.75">
      <c r="C32" s="4"/>
    </row>
    <row r="33" ht="12.75">
      <c r="A33" s="2" t="s">
        <v>26</v>
      </c>
    </row>
    <row r="34" spans="1:2" ht="12.75">
      <c r="A34" t="s">
        <v>28</v>
      </c>
      <c r="B34" s="7">
        <f>DMAX(A6:F26,"Kosten",B29:B30)</f>
        <v>133140</v>
      </c>
    </row>
    <row r="36" spans="1:2" ht="12.75">
      <c r="A36" s="6" t="s">
        <v>28</v>
      </c>
      <c r="B36" s="7">
        <f>DMAX(A6:F26,"Gewinn",B29:B30)</f>
        <v>38166.80000000002</v>
      </c>
    </row>
    <row r="40" ht="12.75"/>
    <row r="49" spans="1:10" ht="12.75">
      <c r="A49" s="2" t="s">
        <v>2</v>
      </c>
      <c r="B49" s="2" t="s">
        <v>3</v>
      </c>
      <c r="C49" s="5" t="s">
        <v>4</v>
      </c>
      <c r="D49" s="2" t="s">
        <v>4</v>
      </c>
      <c r="E49" s="2" t="s">
        <v>0</v>
      </c>
      <c r="F49" s="2" t="s">
        <v>0</v>
      </c>
      <c r="G49" s="2" t="s">
        <v>6</v>
      </c>
      <c r="H49" s="2" t="s">
        <v>6</v>
      </c>
      <c r="I49" s="2" t="s">
        <v>5</v>
      </c>
      <c r="J49" s="2" t="s">
        <v>5</v>
      </c>
    </row>
    <row r="50" ht="12.75">
      <c r="B50" t="s">
        <v>15</v>
      </c>
    </row>
    <row r="52" spans="1:2" ht="12.75">
      <c r="A52" s="6" t="s">
        <v>28</v>
      </c>
      <c r="B52" s="7">
        <f>DMAX(A6:F26,"Umsatz",A49:J50)</f>
        <v>63510</v>
      </c>
    </row>
    <row r="55" spans="1:10" ht="12.75">
      <c r="A55" s="2" t="s">
        <v>2</v>
      </c>
      <c r="B55" s="2" t="s">
        <v>3</v>
      </c>
      <c r="C55" s="5" t="s">
        <v>4</v>
      </c>
      <c r="D55" s="2" t="s">
        <v>4</v>
      </c>
      <c r="E55" s="2" t="s">
        <v>0</v>
      </c>
      <c r="F55" s="2" t="s">
        <v>0</v>
      </c>
      <c r="G55" s="2" t="s">
        <v>6</v>
      </c>
      <c r="H55" s="2" t="s">
        <v>6</v>
      </c>
      <c r="I55" s="2" t="s">
        <v>5</v>
      </c>
      <c r="J55" s="2" t="s">
        <v>5</v>
      </c>
    </row>
    <row r="56" spans="2:7" ht="12.75">
      <c r="B56" t="s">
        <v>9</v>
      </c>
      <c r="G56" t="s">
        <v>44</v>
      </c>
    </row>
    <row r="57" spans="2:7" ht="12.75">
      <c r="B57" t="s">
        <v>10</v>
      </c>
      <c r="G57" t="s">
        <v>44</v>
      </c>
    </row>
    <row r="59" spans="1:2" ht="12.75">
      <c r="A59" s="6" t="s">
        <v>28</v>
      </c>
      <c r="B59" s="7">
        <f>DMAX(A6:F26,"Umsatz",A55:J57)</f>
        <v>8876</v>
      </c>
    </row>
    <row r="62" spans="1:10" ht="12.75">
      <c r="A62" s="2" t="s">
        <v>2</v>
      </c>
      <c r="B62" s="2" t="s">
        <v>3</v>
      </c>
      <c r="C62" s="5" t="s">
        <v>4</v>
      </c>
      <c r="D62" s="2" t="s">
        <v>4</v>
      </c>
      <c r="E62" s="2" t="s">
        <v>0</v>
      </c>
      <c r="F62" s="2" t="s">
        <v>0</v>
      </c>
      <c r="G62" s="2" t="s">
        <v>6</v>
      </c>
      <c r="H62" s="2" t="s">
        <v>6</v>
      </c>
      <c r="I62" s="2" t="s">
        <v>5</v>
      </c>
      <c r="J62" s="2" t="s">
        <v>5</v>
      </c>
    </row>
    <row r="63" ht="12.75">
      <c r="B63" t="s">
        <v>8</v>
      </c>
    </row>
    <row r="64" ht="12.75">
      <c r="B64" t="s">
        <v>15</v>
      </c>
    </row>
    <row r="65" ht="12.75">
      <c r="B65" t="s">
        <v>9</v>
      </c>
    </row>
    <row r="66" ht="12.75">
      <c r="B66" t="s">
        <v>10</v>
      </c>
    </row>
    <row r="68" spans="1:4" ht="12.75">
      <c r="A68" s="6" t="s">
        <v>28</v>
      </c>
      <c r="B68" s="7">
        <f>DMAX(A6:F26,"Umsatz",A62:J66)</f>
        <v>177618</v>
      </c>
      <c r="D68" t="s">
        <v>46</v>
      </c>
    </row>
    <row r="69" spans="1:4" ht="12.75">
      <c r="A69" s="6" t="s">
        <v>28</v>
      </c>
      <c r="B69" s="7">
        <f>DMAX(A6:F26,"Gewinn",A62:J66)</f>
        <v>100650.2</v>
      </c>
      <c r="D69" t="s">
        <v>46</v>
      </c>
    </row>
  </sheetData>
  <mergeCells count="1">
    <mergeCell ref="A1:F1"/>
  </mergeCells>
  <printOptions/>
  <pageMargins left="0.75" right="0.75" top="1" bottom="1" header="0.4921259845" footer="0.492125984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J69"/>
  <sheetViews>
    <sheetView workbookViewId="0" topLeftCell="A38">
      <selection activeCell="B68" sqref="B68"/>
    </sheetView>
  </sheetViews>
  <sheetFormatPr defaultColWidth="11.421875" defaultRowHeight="12.75"/>
  <cols>
    <col min="1" max="2" width="15.00390625" style="0" customWidth="1"/>
    <col min="4" max="4" width="12.140625" style="0" customWidth="1"/>
    <col min="5" max="6" width="11.7109375" style="0" bestFit="1" customWidth="1"/>
  </cols>
  <sheetData>
    <row r="1" spans="1:6" ht="26.25">
      <c r="A1" s="9" t="s">
        <v>34</v>
      </c>
      <c r="B1" s="9"/>
      <c r="C1" s="9"/>
      <c r="D1" s="9"/>
      <c r="E1" s="9"/>
      <c r="F1" s="9"/>
    </row>
    <row r="2" spans="1:6" ht="14.25" customHeight="1">
      <c r="A2" s="1"/>
      <c r="B2" s="1"/>
      <c r="C2" s="1"/>
      <c r="D2" s="1"/>
      <c r="E2" s="1"/>
      <c r="F2" s="1"/>
    </row>
    <row r="3" spans="1:6" ht="93" customHeight="1">
      <c r="A3" s="1"/>
      <c r="B3" s="1"/>
      <c r="C3" s="1"/>
      <c r="D3" s="1"/>
      <c r="E3" s="1"/>
      <c r="F3" s="1"/>
    </row>
    <row r="6" spans="1:7" ht="12.75">
      <c r="A6" s="2" t="s">
        <v>2</v>
      </c>
      <c r="B6" s="2" t="s">
        <v>3</v>
      </c>
      <c r="C6" s="2" t="s">
        <v>4</v>
      </c>
      <c r="D6" s="2" t="s">
        <v>0</v>
      </c>
      <c r="E6" s="2" t="s">
        <v>6</v>
      </c>
      <c r="F6" s="2" t="s">
        <v>5</v>
      </c>
      <c r="G6" s="2"/>
    </row>
    <row r="7" spans="1:6" ht="12.75">
      <c r="A7" s="2" t="s">
        <v>7</v>
      </c>
      <c r="B7" t="s">
        <v>8</v>
      </c>
      <c r="C7" s="4">
        <v>4525</v>
      </c>
      <c r="D7" s="3">
        <f>C7*19</f>
        <v>85975</v>
      </c>
      <c r="E7" s="3">
        <f>C7*12</f>
        <v>54300</v>
      </c>
      <c r="F7" s="3">
        <f>D7-E7</f>
        <v>31675</v>
      </c>
    </row>
    <row r="8" spans="2:6" ht="12.75">
      <c r="B8" t="s">
        <v>15</v>
      </c>
      <c r="C8" s="4">
        <v>125</v>
      </c>
      <c r="D8" s="3">
        <f>C8*145</f>
        <v>18125</v>
      </c>
      <c r="E8" s="3">
        <f>C8*45</f>
        <v>5625</v>
      </c>
      <c r="F8" s="3">
        <f>D8-E8</f>
        <v>12500</v>
      </c>
    </row>
    <row r="9" spans="2:6" ht="12.75">
      <c r="B9" t="s">
        <v>9</v>
      </c>
      <c r="C9" s="4">
        <v>2450</v>
      </c>
      <c r="D9" s="3">
        <f>C9*12.5</f>
        <v>30625</v>
      </c>
      <c r="E9" s="3">
        <f>C9*6</f>
        <v>14700</v>
      </c>
      <c r="F9" s="3">
        <f>D9-E9</f>
        <v>15925</v>
      </c>
    </row>
    <row r="10" spans="2:6" ht="12.75">
      <c r="B10" t="s">
        <v>10</v>
      </c>
      <c r="C10" s="4"/>
      <c r="D10" s="3"/>
      <c r="E10" s="3"/>
      <c r="F10" s="3"/>
    </row>
    <row r="11" spans="1:6" ht="12.75">
      <c r="A11" s="2" t="s">
        <v>14</v>
      </c>
      <c r="B11" t="s">
        <v>8</v>
      </c>
      <c r="C11" s="4">
        <v>2841</v>
      </c>
      <c r="D11" s="3">
        <f>C11*15.5</f>
        <v>44035.5</v>
      </c>
      <c r="E11" s="3">
        <f>C11*6</f>
        <v>17046</v>
      </c>
      <c r="F11" s="3">
        <f>D11-E11</f>
        <v>26989.5</v>
      </c>
    </row>
    <row r="12" spans="2:6" ht="12.75">
      <c r="B12" t="s">
        <v>15</v>
      </c>
      <c r="C12" s="4"/>
      <c r="D12" s="3"/>
      <c r="E12" s="3"/>
      <c r="F12" s="3"/>
    </row>
    <row r="13" spans="2:6" ht="12.75">
      <c r="B13" t="s">
        <v>9</v>
      </c>
      <c r="C13" s="4">
        <v>873</v>
      </c>
      <c r="D13" s="3">
        <f>C13*8.8</f>
        <v>7682.400000000001</v>
      </c>
      <c r="E13" s="3">
        <f>C13*6</f>
        <v>5238</v>
      </c>
      <c r="F13" s="3">
        <f>D13-E13</f>
        <v>2444.4000000000005</v>
      </c>
    </row>
    <row r="14" spans="2:6" ht="12.75">
      <c r="B14" t="s">
        <v>10</v>
      </c>
      <c r="C14" s="4">
        <v>348</v>
      </c>
      <c r="D14" s="3">
        <f>C14*22</f>
        <v>7656</v>
      </c>
      <c r="E14" s="3">
        <f>C14*14</f>
        <v>4872</v>
      </c>
      <c r="F14" s="3">
        <f>D14-E14</f>
        <v>2784</v>
      </c>
    </row>
    <row r="15" spans="1:6" ht="12.75">
      <c r="A15" s="2" t="s">
        <v>11</v>
      </c>
      <c r="B15" t="s">
        <v>8</v>
      </c>
      <c r="C15" s="4"/>
      <c r="D15" s="3"/>
      <c r="E15" s="3"/>
      <c r="F15" s="3"/>
    </row>
    <row r="16" spans="1:6" ht="12.75">
      <c r="A16" s="2"/>
      <c r="B16" t="s">
        <v>15</v>
      </c>
      <c r="C16" s="4">
        <v>435</v>
      </c>
      <c r="D16" s="3">
        <f>C16*146</f>
        <v>63510</v>
      </c>
      <c r="E16" s="3">
        <f>C16*85</f>
        <v>36975</v>
      </c>
      <c r="F16" s="3">
        <f aca="true" t="shared" si="0" ref="F16:F21">D16-E16</f>
        <v>26535</v>
      </c>
    </row>
    <row r="17" spans="1:6" ht="12.75">
      <c r="A17" s="2"/>
      <c r="B17" t="s">
        <v>9</v>
      </c>
      <c r="C17" s="4">
        <v>1598</v>
      </c>
      <c r="D17" s="3">
        <f>C17*11</f>
        <v>17578</v>
      </c>
      <c r="E17" s="3">
        <f>C17*8</f>
        <v>12784</v>
      </c>
      <c r="F17" s="3">
        <f t="shared" si="0"/>
        <v>4794</v>
      </c>
    </row>
    <row r="18" spans="1:6" ht="12.75">
      <c r="A18" s="2"/>
      <c r="B18" t="s">
        <v>10</v>
      </c>
      <c r="C18" s="4">
        <v>634</v>
      </c>
      <c r="D18" s="3">
        <f>C18*14</f>
        <v>8876</v>
      </c>
      <c r="E18" s="3">
        <f>C18*8.5</f>
        <v>5389</v>
      </c>
      <c r="F18" s="3">
        <f t="shared" si="0"/>
        <v>3487</v>
      </c>
    </row>
    <row r="19" spans="1:6" ht="12.75">
      <c r="A19" s="2" t="s">
        <v>13</v>
      </c>
      <c r="B19" t="s">
        <v>8</v>
      </c>
      <c r="C19" s="4">
        <v>8876</v>
      </c>
      <c r="D19" s="3">
        <f>C19*19.3</f>
        <v>171306.80000000002</v>
      </c>
      <c r="E19" s="3">
        <f>C19*15</f>
        <v>133140</v>
      </c>
      <c r="F19" s="3">
        <f t="shared" si="0"/>
        <v>38166.80000000002</v>
      </c>
    </row>
    <row r="20" spans="1:6" ht="12.75">
      <c r="A20" s="2"/>
      <c r="B20" t="s">
        <v>15</v>
      </c>
      <c r="C20" s="4">
        <v>387</v>
      </c>
      <c r="D20" s="3">
        <f>C20*127</f>
        <v>49149</v>
      </c>
      <c r="E20" s="3">
        <f>C20*66</f>
        <v>25542</v>
      </c>
      <c r="F20" s="3">
        <f t="shared" si="0"/>
        <v>23607</v>
      </c>
    </row>
    <row r="21" spans="1:6" ht="12.75">
      <c r="A21" s="2"/>
      <c r="B21" t="s">
        <v>9</v>
      </c>
      <c r="C21" s="4">
        <v>4657</v>
      </c>
      <c r="D21" s="3">
        <f>C21*9.8</f>
        <v>45638.600000000006</v>
      </c>
      <c r="E21" s="3">
        <f>C21*4.5</f>
        <v>20956.5</v>
      </c>
      <c r="F21" s="3">
        <f t="shared" si="0"/>
        <v>24682.100000000006</v>
      </c>
    </row>
    <row r="22" spans="1:6" ht="12.75">
      <c r="A22" s="2"/>
      <c r="B22" t="s">
        <v>10</v>
      </c>
      <c r="C22" s="4"/>
      <c r="D22" s="3"/>
      <c r="E22" s="3"/>
      <c r="F22" s="3"/>
    </row>
    <row r="23" spans="1:6" ht="12.75">
      <c r="A23" s="2" t="s">
        <v>12</v>
      </c>
      <c r="B23" t="s">
        <v>8</v>
      </c>
      <c r="C23" s="4"/>
      <c r="D23" s="3"/>
      <c r="E23" s="3"/>
      <c r="F23" s="3"/>
    </row>
    <row r="24" spans="2:6" ht="12.75">
      <c r="B24" t="s">
        <v>15</v>
      </c>
      <c r="C24" s="4"/>
      <c r="D24" s="3"/>
      <c r="E24" s="3"/>
      <c r="F24" s="3"/>
    </row>
    <row r="25" spans="2:6" ht="12.75">
      <c r="B25" t="s">
        <v>9</v>
      </c>
      <c r="C25" s="4">
        <v>4835</v>
      </c>
      <c r="D25" s="3">
        <f>C25*13.2</f>
        <v>63822</v>
      </c>
      <c r="E25" s="3">
        <f>C25*9</f>
        <v>43515</v>
      </c>
      <c r="F25" s="3">
        <f>D25-E25</f>
        <v>20307</v>
      </c>
    </row>
    <row r="26" spans="2:6" ht="12.75">
      <c r="B26" t="s">
        <v>10</v>
      </c>
      <c r="C26" s="4">
        <v>8458</v>
      </c>
      <c r="D26" s="3">
        <f>C26*21</f>
        <v>177618</v>
      </c>
      <c r="E26" s="3">
        <f>C26*9.1</f>
        <v>76967.8</v>
      </c>
      <c r="F26" s="3">
        <f>D26-E26</f>
        <v>100650.2</v>
      </c>
    </row>
    <row r="27" ht="12.75">
      <c r="C27" s="4"/>
    </row>
    <row r="28" ht="12.75">
      <c r="C28" s="4"/>
    </row>
    <row r="29" spans="1:10" ht="12.75">
      <c r="A29" s="2" t="s">
        <v>2</v>
      </c>
      <c r="B29" s="2" t="s">
        <v>3</v>
      </c>
      <c r="C29" s="5" t="s">
        <v>4</v>
      </c>
      <c r="D29" s="2" t="s">
        <v>4</v>
      </c>
      <c r="E29" s="2" t="s">
        <v>0</v>
      </c>
      <c r="F29" s="2" t="s">
        <v>0</v>
      </c>
      <c r="G29" s="2" t="s">
        <v>6</v>
      </c>
      <c r="H29" s="2" t="s">
        <v>6</v>
      </c>
      <c r="I29" s="2" t="s">
        <v>5</v>
      </c>
      <c r="J29" s="2" t="s">
        <v>5</v>
      </c>
    </row>
    <row r="30" spans="2:4" ht="12.75">
      <c r="B30" t="s">
        <v>8</v>
      </c>
      <c r="C30" s="4"/>
      <c r="D30" t="s">
        <v>36</v>
      </c>
    </row>
    <row r="31" spans="2:3" ht="12.75">
      <c r="B31" t="s">
        <v>10</v>
      </c>
      <c r="C31" s="4"/>
    </row>
    <row r="32" ht="12.75">
      <c r="C32" s="4"/>
    </row>
    <row r="33" ht="12.75">
      <c r="A33" s="2" t="s">
        <v>26</v>
      </c>
    </row>
    <row r="34" spans="1:2" ht="12.75">
      <c r="A34" t="s">
        <v>35</v>
      </c>
      <c r="B34" s="8">
        <f>DAVERAGE(A6:F26,"Kosten",B29:B30)</f>
        <v>68162</v>
      </c>
    </row>
    <row r="36" spans="1:2" ht="12.75">
      <c r="A36" s="6" t="s">
        <v>35</v>
      </c>
      <c r="B36" s="8">
        <f>DAVERAGE(A6:F26,"Gewinn",B29:J30)</f>
        <v>34920.90000000001</v>
      </c>
    </row>
    <row r="40" ht="12.75"/>
    <row r="49" spans="1:10" ht="12.75">
      <c r="A49" s="2" t="s">
        <v>2</v>
      </c>
      <c r="B49" s="2" t="s">
        <v>3</v>
      </c>
      <c r="C49" s="5" t="s">
        <v>4</v>
      </c>
      <c r="D49" s="2" t="s">
        <v>4</v>
      </c>
      <c r="E49" s="2" t="s">
        <v>0</v>
      </c>
      <c r="F49" s="2" t="s">
        <v>0</v>
      </c>
      <c r="G49" s="2" t="s">
        <v>6</v>
      </c>
      <c r="H49" s="2" t="s">
        <v>6</v>
      </c>
      <c r="I49" s="2" t="s">
        <v>5</v>
      </c>
      <c r="J49" s="2" t="s">
        <v>5</v>
      </c>
    </row>
    <row r="50" ht="12.75">
      <c r="B50" t="s">
        <v>10</v>
      </c>
    </row>
    <row r="52" spans="1:2" ht="12.75">
      <c r="A52" s="6" t="s">
        <v>35</v>
      </c>
      <c r="B52" s="7">
        <f>DAVERAGE(A6:F26,"Umsatz",A49:J50)</f>
        <v>64716.666666666664</v>
      </c>
    </row>
    <row r="55" spans="1:10" ht="12.75">
      <c r="A55" s="2" t="s">
        <v>2</v>
      </c>
      <c r="B55" s="2" t="s">
        <v>3</v>
      </c>
      <c r="C55" s="5" t="s">
        <v>4</v>
      </c>
      <c r="D55" s="2" t="s">
        <v>4</v>
      </c>
      <c r="E55" s="2" t="s">
        <v>0</v>
      </c>
      <c r="F55" s="2" t="s">
        <v>0</v>
      </c>
      <c r="G55" s="2" t="s">
        <v>6</v>
      </c>
      <c r="H55" s="2" t="s">
        <v>6</v>
      </c>
      <c r="I55" s="2" t="s">
        <v>5</v>
      </c>
      <c r="J55" s="2" t="s">
        <v>5</v>
      </c>
    </row>
    <row r="56" spans="2:7" ht="12.75">
      <c r="B56" t="s">
        <v>9</v>
      </c>
      <c r="G56" t="s">
        <v>44</v>
      </c>
    </row>
    <row r="57" spans="2:7" ht="12.75">
      <c r="B57" t="s">
        <v>10</v>
      </c>
      <c r="G57" t="s">
        <v>44</v>
      </c>
    </row>
    <row r="59" spans="1:2" ht="12.75">
      <c r="A59" s="6" t="s">
        <v>35</v>
      </c>
      <c r="B59" s="7">
        <f>DAVERAGE(A6:F26,"Umsatz",A55:J57)</f>
        <v>8071.466666666667</v>
      </c>
    </row>
    <row r="62" spans="1:10" ht="12.75">
      <c r="A62" s="2" t="s">
        <v>2</v>
      </c>
      <c r="B62" s="2" t="s">
        <v>3</v>
      </c>
      <c r="C62" s="5" t="s">
        <v>4</v>
      </c>
      <c r="D62" s="2" t="s">
        <v>4</v>
      </c>
      <c r="E62" s="2" t="s">
        <v>0</v>
      </c>
      <c r="F62" s="2" t="s">
        <v>0</v>
      </c>
      <c r="G62" s="2" t="s">
        <v>6</v>
      </c>
      <c r="H62" s="2" t="s">
        <v>6</v>
      </c>
      <c r="I62" s="2" t="s">
        <v>5</v>
      </c>
      <c r="J62" s="2" t="s">
        <v>5</v>
      </c>
    </row>
    <row r="63" ht="12.75">
      <c r="B63" t="s">
        <v>8</v>
      </c>
    </row>
    <row r="64" ht="12.75">
      <c r="B64" t="s">
        <v>15</v>
      </c>
    </row>
    <row r="65" ht="12.75">
      <c r="B65" t="s">
        <v>9</v>
      </c>
    </row>
    <row r="66" ht="12.75">
      <c r="B66" t="s">
        <v>10</v>
      </c>
    </row>
    <row r="68" spans="1:4" ht="12.75">
      <c r="A68" s="6" t="s">
        <v>35</v>
      </c>
      <c r="B68" s="7">
        <f>DAVERAGE(A6:F26,"Umsatz",A62:J66)</f>
        <v>56542.66428571429</v>
      </c>
      <c r="D68" t="s">
        <v>47</v>
      </c>
    </row>
    <row r="69" spans="1:4" ht="12.75">
      <c r="A69" s="6" t="s">
        <v>35</v>
      </c>
      <c r="B69" s="7">
        <f>DAVERAGE(A6:F26,"Gewinn",A62:J66)</f>
        <v>23896.214285714286</v>
      </c>
      <c r="D69" t="s">
        <v>47</v>
      </c>
    </row>
  </sheetData>
  <mergeCells count="1">
    <mergeCell ref="A1:F1"/>
  </mergeCells>
  <printOptions/>
  <pageMargins left="0.75" right="0.75" top="1" bottom="1" header="0.4921259845" footer="0.492125984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J68"/>
  <sheetViews>
    <sheetView workbookViewId="0" topLeftCell="A40">
      <selection activeCell="F51" sqref="F51"/>
    </sheetView>
  </sheetViews>
  <sheetFormatPr defaultColWidth="11.421875" defaultRowHeight="12.75"/>
  <cols>
    <col min="1" max="1" width="12.28125" style="0" customWidth="1"/>
    <col min="2" max="2" width="15.00390625" style="0" customWidth="1"/>
    <col min="4" max="4" width="12.140625" style="0" customWidth="1"/>
    <col min="5" max="6" width="11.7109375" style="0" bestFit="1" customWidth="1"/>
  </cols>
  <sheetData>
    <row r="1" spans="1:6" ht="26.25">
      <c r="A1" s="9" t="s">
        <v>37</v>
      </c>
      <c r="B1" s="9"/>
      <c r="C1" s="9"/>
      <c r="D1" s="9"/>
      <c r="E1" s="9"/>
      <c r="F1" s="9"/>
    </row>
    <row r="2" spans="1:6" ht="14.25" customHeight="1">
      <c r="A2" s="1"/>
      <c r="B2" s="1"/>
      <c r="C2" s="1"/>
      <c r="D2" s="1"/>
      <c r="E2" s="1"/>
      <c r="F2" s="1"/>
    </row>
    <row r="3" spans="1:6" ht="93" customHeight="1">
      <c r="A3" s="1"/>
      <c r="B3" s="1"/>
      <c r="C3" s="1"/>
      <c r="D3" s="1"/>
      <c r="E3" s="1"/>
      <c r="F3" s="1"/>
    </row>
    <row r="6" spans="1:7" ht="12.75">
      <c r="A6" s="2" t="s">
        <v>2</v>
      </c>
      <c r="B6" s="2" t="s">
        <v>3</v>
      </c>
      <c r="C6" s="2" t="s">
        <v>4</v>
      </c>
      <c r="D6" s="2" t="s">
        <v>0</v>
      </c>
      <c r="E6" s="2" t="s">
        <v>6</v>
      </c>
      <c r="F6" s="2" t="s">
        <v>5</v>
      </c>
      <c r="G6" s="2"/>
    </row>
    <row r="7" spans="1:6" ht="12.75">
      <c r="A7" s="2" t="s">
        <v>7</v>
      </c>
      <c r="B7" t="s">
        <v>8</v>
      </c>
      <c r="C7" s="4">
        <v>4525</v>
      </c>
      <c r="D7" s="3">
        <f>C7*19</f>
        <v>85975</v>
      </c>
      <c r="E7" s="3">
        <f>C7*12</f>
        <v>54300</v>
      </c>
      <c r="F7" s="3">
        <f>D7-E7</f>
        <v>31675</v>
      </c>
    </row>
    <row r="8" spans="2:6" ht="12.75">
      <c r="B8" t="s">
        <v>15</v>
      </c>
      <c r="C8" s="4">
        <v>125</v>
      </c>
      <c r="D8" s="3">
        <f>C8*145</f>
        <v>18125</v>
      </c>
      <c r="E8" s="3">
        <f>C8*45</f>
        <v>5625</v>
      </c>
      <c r="F8" s="3">
        <f>D8-E8</f>
        <v>12500</v>
      </c>
    </row>
    <row r="9" spans="2:6" ht="12.75">
      <c r="B9" t="s">
        <v>9</v>
      </c>
      <c r="C9" s="4">
        <v>2450</v>
      </c>
      <c r="D9" s="3">
        <f>C9*12.5</f>
        <v>30625</v>
      </c>
      <c r="E9" s="3">
        <f>C9*6</f>
        <v>14700</v>
      </c>
      <c r="F9" s="3">
        <f>D9-E9</f>
        <v>15925</v>
      </c>
    </row>
    <row r="10" spans="2:6" ht="12.75">
      <c r="B10" t="s">
        <v>10</v>
      </c>
      <c r="C10" s="4"/>
      <c r="D10" s="3"/>
      <c r="E10" s="3"/>
      <c r="F10" s="3"/>
    </row>
    <row r="11" spans="1:6" ht="12.75">
      <c r="A11" s="2" t="s">
        <v>14</v>
      </c>
      <c r="B11" t="s">
        <v>8</v>
      </c>
      <c r="C11" s="4">
        <v>2841</v>
      </c>
      <c r="D11" s="3">
        <f>C11*15.5</f>
        <v>44035.5</v>
      </c>
      <c r="E11" s="3">
        <f>C11*6</f>
        <v>17046</v>
      </c>
      <c r="F11" s="3">
        <f>D11-E11</f>
        <v>26989.5</v>
      </c>
    </row>
    <row r="12" spans="2:6" ht="12.75">
      <c r="B12" t="s">
        <v>15</v>
      </c>
      <c r="C12" s="4"/>
      <c r="D12" s="3"/>
      <c r="E12" s="3"/>
      <c r="F12" s="3"/>
    </row>
    <row r="13" spans="2:6" ht="12.75">
      <c r="B13" t="s">
        <v>9</v>
      </c>
      <c r="C13" s="4">
        <v>873</v>
      </c>
      <c r="D13" s="3">
        <f>C13*8.8</f>
        <v>7682.400000000001</v>
      </c>
      <c r="E13" s="3">
        <f>C13*6</f>
        <v>5238</v>
      </c>
      <c r="F13" s="3">
        <f>D13-E13</f>
        <v>2444.4000000000005</v>
      </c>
    </row>
    <row r="14" spans="2:6" ht="12.75">
      <c r="B14" t="s">
        <v>10</v>
      </c>
      <c r="C14" s="4">
        <v>348</v>
      </c>
      <c r="D14" s="3">
        <f>C14*22</f>
        <v>7656</v>
      </c>
      <c r="E14" s="3">
        <f>C14*14</f>
        <v>4872</v>
      </c>
      <c r="F14" s="3">
        <f>D14-E14</f>
        <v>2784</v>
      </c>
    </row>
    <row r="15" spans="1:6" ht="12.75">
      <c r="A15" s="2" t="s">
        <v>11</v>
      </c>
      <c r="B15" t="s">
        <v>8</v>
      </c>
      <c r="C15" s="4"/>
      <c r="D15" s="3"/>
      <c r="E15" s="3"/>
      <c r="F15" s="3"/>
    </row>
    <row r="16" spans="1:6" ht="12.75">
      <c r="A16" s="2"/>
      <c r="B16" t="s">
        <v>15</v>
      </c>
      <c r="C16" s="4">
        <v>435</v>
      </c>
      <c r="D16" s="3">
        <f>C16*146</f>
        <v>63510</v>
      </c>
      <c r="E16" s="3">
        <f>C16*85</f>
        <v>36975</v>
      </c>
      <c r="F16" s="3">
        <f aca="true" t="shared" si="0" ref="F16:F21">D16-E16</f>
        <v>26535</v>
      </c>
    </row>
    <row r="17" spans="1:6" ht="12.75">
      <c r="A17" s="2"/>
      <c r="B17" t="s">
        <v>9</v>
      </c>
      <c r="C17" s="4">
        <v>1598</v>
      </c>
      <c r="D17" s="3">
        <f>C17*11</f>
        <v>17578</v>
      </c>
      <c r="E17" s="3">
        <f>C17*8</f>
        <v>12784</v>
      </c>
      <c r="F17" s="3">
        <f t="shared" si="0"/>
        <v>4794</v>
      </c>
    </row>
    <row r="18" spans="1:6" ht="12.75">
      <c r="A18" s="2"/>
      <c r="B18" t="s">
        <v>10</v>
      </c>
      <c r="C18" s="4">
        <v>634</v>
      </c>
      <c r="D18" s="3">
        <f>C18*14</f>
        <v>8876</v>
      </c>
      <c r="E18" s="3">
        <f>C18*8.5</f>
        <v>5389</v>
      </c>
      <c r="F18" s="3">
        <f t="shared" si="0"/>
        <v>3487</v>
      </c>
    </row>
    <row r="19" spans="1:6" ht="12.75">
      <c r="A19" s="2" t="s">
        <v>13</v>
      </c>
      <c r="B19" t="s">
        <v>8</v>
      </c>
      <c r="C19" s="4">
        <v>8876</v>
      </c>
      <c r="D19" s="3">
        <f>C19*19.3</f>
        <v>171306.80000000002</v>
      </c>
      <c r="E19" s="3">
        <f>C19*15</f>
        <v>133140</v>
      </c>
      <c r="F19" s="3">
        <f t="shared" si="0"/>
        <v>38166.80000000002</v>
      </c>
    </row>
    <row r="20" spans="1:6" ht="12.75">
      <c r="A20" s="2"/>
      <c r="B20" t="s">
        <v>15</v>
      </c>
      <c r="C20" s="4">
        <v>387</v>
      </c>
      <c r="D20" s="3">
        <f>C20*127</f>
        <v>49149</v>
      </c>
      <c r="E20" s="3">
        <f>C20*66</f>
        <v>25542</v>
      </c>
      <c r="F20" s="3">
        <f t="shared" si="0"/>
        <v>23607</v>
      </c>
    </row>
    <row r="21" spans="1:6" ht="12.75">
      <c r="A21" s="2"/>
      <c r="B21" t="s">
        <v>9</v>
      </c>
      <c r="C21" s="4">
        <v>4657</v>
      </c>
      <c r="D21" s="3">
        <f>C21*9.8</f>
        <v>45638.600000000006</v>
      </c>
      <c r="E21" s="3">
        <f>C21*4.5</f>
        <v>20956.5</v>
      </c>
      <c r="F21" s="3">
        <f t="shared" si="0"/>
        <v>24682.100000000006</v>
      </c>
    </row>
    <row r="22" spans="1:6" ht="12.75">
      <c r="A22" s="2"/>
      <c r="B22" t="s">
        <v>10</v>
      </c>
      <c r="C22" s="4"/>
      <c r="D22" s="3"/>
      <c r="E22" s="3"/>
      <c r="F22" s="3"/>
    </row>
    <row r="23" spans="1:6" ht="12.75">
      <c r="A23" s="2" t="s">
        <v>12</v>
      </c>
      <c r="B23" t="s">
        <v>8</v>
      </c>
      <c r="C23" s="4"/>
      <c r="D23" s="3"/>
      <c r="E23" s="3"/>
      <c r="F23" s="3"/>
    </row>
    <row r="24" spans="2:6" ht="12.75">
      <c r="B24" t="s">
        <v>15</v>
      </c>
      <c r="C24" s="4"/>
      <c r="D24" s="3"/>
      <c r="E24" s="3"/>
      <c r="F24" s="3"/>
    </row>
    <row r="25" spans="2:6" ht="12.75">
      <c r="B25" t="s">
        <v>9</v>
      </c>
      <c r="C25" s="4">
        <v>4835</v>
      </c>
      <c r="D25" s="3">
        <f>C25*13.2</f>
        <v>63822</v>
      </c>
      <c r="E25" s="3">
        <f>C25*9</f>
        <v>43515</v>
      </c>
      <c r="F25" s="3">
        <f>D25-E25</f>
        <v>20307</v>
      </c>
    </row>
    <row r="26" spans="2:6" ht="12.75">
      <c r="B26" t="s">
        <v>10</v>
      </c>
      <c r="C26" s="4">
        <v>8458</v>
      </c>
      <c r="D26" s="3">
        <f>C26*21</f>
        <v>177618</v>
      </c>
      <c r="E26" s="3">
        <f>C26*9.1</f>
        <v>76967.8</v>
      </c>
      <c r="F26" s="3">
        <f>D26-E26</f>
        <v>100650.2</v>
      </c>
    </row>
    <row r="27" ht="12.75">
      <c r="C27" s="4"/>
    </row>
    <row r="28" ht="12.75">
      <c r="C28" s="4"/>
    </row>
    <row r="29" spans="1:10" ht="12.75">
      <c r="A29" s="2" t="s">
        <v>2</v>
      </c>
      <c r="B29" s="2" t="s">
        <v>3</v>
      </c>
      <c r="C29" s="5" t="s">
        <v>4</v>
      </c>
      <c r="D29" s="2" t="s">
        <v>4</v>
      </c>
      <c r="E29" s="2" t="s">
        <v>0</v>
      </c>
      <c r="F29" s="2" t="s">
        <v>0</v>
      </c>
      <c r="G29" s="2" t="s">
        <v>6</v>
      </c>
      <c r="H29" s="2" t="s">
        <v>6</v>
      </c>
      <c r="I29" s="2" t="s">
        <v>5</v>
      </c>
      <c r="J29" s="2" t="s">
        <v>5</v>
      </c>
    </row>
    <row r="30" spans="2:7" ht="12.75">
      <c r="B30" t="s">
        <v>8</v>
      </c>
      <c r="C30" s="4"/>
      <c r="G30" t="s">
        <v>33</v>
      </c>
    </row>
    <row r="31" spans="2:3" ht="12.75">
      <c r="B31" t="s">
        <v>10</v>
      </c>
      <c r="C31" s="4"/>
    </row>
    <row r="32" ht="12.75">
      <c r="C32" s="4"/>
    </row>
    <row r="33" ht="12.75">
      <c r="A33" s="2" t="s">
        <v>26</v>
      </c>
    </row>
    <row r="34" spans="1:2" ht="12.75">
      <c r="A34" t="s">
        <v>38</v>
      </c>
      <c r="B34" s="8" t="e">
        <f>DGET(A6:F26,"Kosten",B29:B30)</f>
        <v>#NUM!</v>
      </c>
    </row>
    <row r="36" spans="1:2" ht="12.75">
      <c r="A36" t="s">
        <v>38</v>
      </c>
      <c r="B36" s="8">
        <f>DGET(A6:F26,"Gewinn",B29:J30)</f>
        <v>26989.5</v>
      </c>
    </row>
    <row r="40" ht="12.75"/>
    <row r="49" spans="1:10" ht="12.75">
      <c r="A49" s="2" t="s">
        <v>2</v>
      </c>
      <c r="B49" s="2" t="s">
        <v>3</v>
      </c>
      <c r="C49" s="5" t="s">
        <v>4</v>
      </c>
      <c r="D49" s="2" t="s">
        <v>4</v>
      </c>
      <c r="E49" s="2" t="s">
        <v>0</v>
      </c>
      <c r="F49" s="2" t="s">
        <v>0</v>
      </c>
      <c r="G49" s="2" t="s">
        <v>6</v>
      </c>
      <c r="H49" s="2" t="s">
        <v>6</v>
      </c>
      <c r="I49" s="2" t="s">
        <v>5</v>
      </c>
      <c r="J49" s="2" t="s">
        <v>5</v>
      </c>
    </row>
    <row r="50" ht="12.75">
      <c r="B50" t="s">
        <v>10</v>
      </c>
    </row>
    <row r="52" spans="1:2" ht="12.75">
      <c r="A52" t="s">
        <v>38</v>
      </c>
      <c r="B52" t="e">
        <f>DGET(A6:F26,"Umsatz",A49:J50)</f>
        <v>#NUM!</v>
      </c>
    </row>
    <row r="55" spans="1:10" ht="12.75">
      <c r="A55" s="2" t="s">
        <v>2</v>
      </c>
      <c r="B55" s="2" t="s">
        <v>3</v>
      </c>
      <c r="C55" s="5" t="s">
        <v>4</v>
      </c>
      <c r="D55" s="2" t="s">
        <v>4</v>
      </c>
      <c r="E55" s="2" t="s">
        <v>0</v>
      </c>
      <c r="F55" s="2" t="s">
        <v>0</v>
      </c>
      <c r="G55" s="2" t="s">
        <v>6</v>
      </c>
      <c r="H55" s="2" t="s">
        <v>6</v>
      </c>
      <c r="I55" s="2" t="s">
        <v>5</v>
      </c>
      <c r="J55" s="2" t="s">
        <v>5</v>
      </c>
    </row>
    <row r="56" spans="2:7" ht="12.75">
      <c r="B56" t="s">
        <v>9</v>
      </c>
      <c r="G56" t="s">
        <v>48</v>
      </c>
    </row>
    <row r="57" spans="2:7" ht="12.75">
      <c r="B57" t="s">
        <v>10</v>
      </c>
      <c r="G57" t="s">
        <v>48</v>
      </c>
    </row>
    <row r="59" spans="1:2" ht="12.75">
      <c r="A59" t="s">
        <v>38</v>
      </c>
      <c r="B59">
        <f>DGET(A6:F26,"Umsatz",A55:J57)</f>
        <v>7656</v>
      </c>
    </row>
    <row r="62" spans="1:10" ht="12.75">
      <c r="A62" s="2" t="s">
        <v>2</v>
      </c>
      <c r="B62" s="2" t="s">
        <v>3</v>
      </c>
      <c r="C62" s="5" t="s">
        <v>4</v>
      </c>
      <c r="D62" s="2" t="s">
        <v>4</v>
      </c>
      <c r="E62" s="2" t="s">
        <v>0</v>
      </c>
      <c r="F62" s="2" t="s">
        <v>0</v>
      </c>
      <c r="G62" s="2" t="s">
        <v>6</v>
      </c>
      <c r="H62" s="2" t="s">
        <v>6</v>
      </c>
      <c r="I62" s="2" t="s">
        <v>5</v>
      </c>
      <c r="J62" s="2" t="s">
        <v>5</v>
      </c>
    </row>
    <row r="63" spans="2:6" ht="12.75">
      <c r="B63" t="s">
        <v>15</v>
      </c>
      <c r="F63" t="s">
        <v>49</v>
      </c>
    </row>
    <row r="68" spans="1:2" ht="12.75">
      <c r="A68" t="s">
        <v>38</v>
      </c>
      <c r="B68" s="7">
        <f>DGET(A6:F26,"Gewinn",A62:J63)</f>
        <v>26535</v>
      </c>
    </row>
  </sheetData>
  <mergeCells count="1">
    <mergeCell ref="A1:F1"/>
  </mergeCells>
  <printOptions/>
  <pageMargins left="0.75" right="0.75" top="1" bottom="1" header="0.4921259845" footer="0.4921259845"/>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J68"/>
  <sheetViews>
    <sheetView workbookViewId="0" topLeftCell="A38">
      <selection activeCell="J70" sqref="J69:J70"/>
    </sheetView>
  </sheetViews>
  <sheetFormatPr defaultColWidth="11.421875" defaultRowHeight="12.75"/>
  <cols>
    <col min="1" max="1" width="12.28125" style="0" customWidth="1"/>
    <col min="2" max="2" width="15.00390625" style="0" customWidth="1"/>
    <col min="4" max="4" width="12.140625" style="0" customWidth="1"/>
    <col min="5" max="6" width="11.7109375" style="0" bestFit="1" customWidth="1"/>
  </cols>
  <sheetData>
    <row r="1" spans="1:6" ht="26.25">
      <c r="A1" s="9" t="s">
        <v>31</v>
      </c>
      <c r="B1" s="9"/>
      <c r="C1" s="9"/>
      <c r="D1" s="9"/>
      <c r="E1" s="9"/>
      <c r="F1" s="9"/>
    </row>
    <row r="2" spans="1:6" ht="14.25" customHeight="1">
      <c r="A2" s="1"/>
      <c r="B2" s="1"/>
      <c r="C2" s="1"/>
      <c r="D2" s="1"/>
      <c r="E2" s="1"/>
      <c r="F2" s="1"/>
    </row>
    <row r="3" spans="1:6" ht="93" customHeight="1">
      <c r="A3" s="1"/>
      <c r="B3" s="1"/>
      <c r="C3" s="1"/>
      <c r="D3" s="1"/>
      <c r="E3" s="1"/>
      <c r="F3" s="1"/>
    </row>
    <row r="6" spans="1:7" ht="12.75">
      <c r="A6" s="2" t="s">
        <v>2</v>
      </c>
      <c r="B6" s="2" t="s">
        <v>3</v>
      </c>
      <c r="C6" s="2" t="s">
        <v>4</v>
      </c>
      <c r="D6" s="2" t="s">
        <v>0</v>
      </c>
      <c r="E6" s="2" t="s">
        <v>6</v>
      </c>
      <c r="F6" s="2" t="s">
        <v>5</v>
      </c>
      <c r="G6" s="2"/>
    </row>
    <row r="7" spans="1:6" ht="12.75">
      <c r="A7" s="2" t="s">
        <v>7</v>
      </c>
      <c r="B7" t="s">
        <v>8</v>
      </c>
      <c r="C7" s="4">
        <v>4525</v>
      </c>
      <c r="D7" s="3">
        <f>C7*19</f>
        <v>85975</v>
      </c>
      <c r="E7" s="3">
        <f>C7*12</f>
        <v>54300</v>
      </c>
      <c r="F7" s="3">
        <f>D7-E7</f>
        <v>31675</v>
      </c>
    </row>
    <row r="8" spans="2:6" ht="12.75">
      <c r="B8" t="s">
        <v>15</v>
      </c>
      <c r="C8" s="4">
        <v>125</v>
      </c>
      <c r="D8" s="3">
        <f>C8*145</f>
        <v>18125</v>
      </c>
      <c r="E8" s="3">
        <f>C8*45</f>
        <v>5625</v>
      </c>
      <c r="F8" s="3">
        <f>D8-E8</f>
        <v>12500</v>
      </c>
    </row>
    <row r="9" spans="2:6" ht="12.75">
      <c r="B9" t="s">
        <v>9</v>
      </c>
      <c r="C9" s="4">
        <v>2450</v>
      </c>
      <c r="D9" s="3">
        <f>C9*12.5</f>
        <v>30625</v>
      </c>
      <c r="E9" s="3">
        <f>C9*6</f>
        <v>14700</v>
      </c>
      <c r="F9" s="3">
        <f>D9-E9</f>
        <v>15925</v>
      </c>
    </row>
    <row r="10" spans="2:6" ht="12.75">
      <c r="B10" t="s">
        <v>10</v>
      </c>
      <c r="C10" s="4"/>
      <c r="D10" s="3"/>
      <c r="E10" s="3"/>
      <c r="F10" s="3"/>
    </row>
    <row r="11" spans="1:6" ht="12.75">
      <c r="A11" s="2" t="s">
        <v>14</v>
      </c>
      <c r="B11" t="s">
        <v>8</v>
      </c>
      <c r="C11" s="4">
        <v>2841</v>
      </c>
      <c r="D11" s="3">
        <f>C11*15.5</f>
        <v>44035.5</v>
      </c>
      <c r="E11" s="3">
        <f>C11*6</f>
        <v>17046</v>
      </c>
      <c r="F11" s="3">
        <f>D11-E11</f>
        <v>26989.5</v>
      </c>
    </row>
    <row r="12" spans="2:6" ht="12.75">
      <c r="B12" t="s">
        <v>15</v>
      </c>
      <c r="C12" s="4"/>
      <c r="D12" s="3"/>
      <c r="E12" s="3"/>
      <c r="F12" s="3"/>
    </row>
    <row r="13" spans="2:6" ht="12.75">
      <c r="B13" t="s">
        <v>9</v>
      </c>
      <c r="C13" s="4">
        <v>873</v>
      </c>
      <c r="D13" s="3">
        <f>C13*8.8</f>
        <v>7682.400000000001</v>
      </c>
      <c r="E13" s="3">
        <f>C13*6</f>
        <v>5238</v>
      </c>
      <c r="F13" s="3">
        <f>D13-E13</f>
        <v>2444.4000000000005</v>
      </c>
    </row>
    <row r="14" spans="2:6" ht="12.75">
      <c r="B14" t="s">
        <v>10</v>
      </c>
      <c r="C14" s="4">
        <v>348</v>
      </c>
      <c r="D14" s="3">
        <f>C14*22</f>
        <v>7656</v>
      </c>
      <c r="E14" s="3">
        <f>C14*14</f>
        <v>4872</v>
      </c>
      <c r="F14" s="3">
        <f>D14-E14</f>
        <v>2784</v>
      </c>
    </row>
    <row r="15" spans="1:6" ht="12.75">
      <c r="A15" s="2" t="s">
        <v>11</v>
      </c>
      <c r="B15" t="s">
        <v>8</v>
      </c>
      <c r="C15" s="4"/>
      <c r="D15" s="3"/>
      <c r="E15" s="3"/>
      <c r="F15" s="3"/>
    </row>
    <row r="16" spans="1:6" ht="12.75">
      <c r="A16" s="2"/>
      <c r="B16" t="s">
        <v>15</v>
      </c>
      <c r="C16" s="4">
        <v>435</v>
      </c>
      <c r="D16" s="3">
        <f>C16*146</f>
        <v>63510</v>
      </c>
      <c r="E16" s="3">
        <f>C16*85</f>
        <v>36975</v>
      </c>
      <c r="F16" s="3">
        <f aca="true" t="shared" si="0" ref="F16:F21">D16-E16</f>
        <v>26535</v>
      </c>
    </row>
    <row r="17" spans="1:6" ht="12.75">
      <c r="A17" s="2"/>
      <c r="B17" t="s">
        <v>9</v>
      </c>
      <c r="C17" s="4">
        <v>1598</v>
      </c>
      <c r="D17" s="3">
        <f>C17*11</f>
        <v>17578</v>
      </c>
      <c r="E17" s="3">
        <f>C17*8</f>
        <v>12784</v>
      </c>
      <c r="F17" s="3">
        <f t="shared" si="0"/>
        <v>4794</v>
      </c>
    </row>
    <row r="18" spans="1:6" ht="12.75">
      <c r="A18" s="2"/>
      <c r="B18" t="s">
        <v>10</v>
      </c>
      <c r="C18" s="4">
        <v>634</v>
      </c>
      <c r="D18" s="3">
        <f>C18*14</f>
        <v>8876</v>
      </c>
      <c r="E18" s="3">
        <f>C18*8.5</f>
        <v>5389</v>
      </c>
      <c r="F18" s="3">
        <f t="shared" si="0"/>
        <v>3487</v>
      </c>
    </row>
    <row r="19" spans="1:6" ht="12.75">
      <c r="A19" s="2" t="s">
        <v>13</v>
      </c>
      <c r="B19" t="s">
        <v>8</v>
      </c>
      <c r="C19" s="4">
        <v>8876</v>
      </c>
      <c r="D19" s="3">
        <f>C19*19.3</f>
        <v>171306.80000000002</v>
      </c>
      <c r="E19" s="3">
        <f>C19*15</f>
        <v>133140</v>
      </c>
      <c r="F19" s="3">
        <f t="shared" si="0"/>
        <v>38166.80000000002</v>
      </c>
    </row>
    <row r="20" spans="1:6" ht="12.75">
      <c r="A20" s="2"/>
      <c r="B20" t="s">
        <v>15</v>
      </c>
      <c r="C20" s="4">
        <v>387</v>
      </c>
      <c r="D20" s="3">
        <f>C20*127</f>
        <v>49149</v>
      </c>
      <c r="E20" s="3">
        <f>C20*66</f>
        <v>25542</v>
      </c>
      <c r="F20" s="3">
        <f t="shared" si="0"/>
        <v>23607</v>
      </c>
    </row>
    <row r="21" spans="1:6" ht="12.75">
      <c r="A21" s="2"/>
      <c r="B21" t="s">
        <v>9</v>
      </c>
      <c r="C21" s="4">
        <v>4657</v>
      </c>
      <c r="D21" s="3">
        <f>C21*9.8</f>
        <v>45638.600000000006</v>
      </c>
      <c r="E21" s="3">
        <f>C21*4.5</f>
        <v>20956.5</v>
      </c>
      <c r="F21" s="3">
        <f t="shared" si="0"/>
        <v>24682.100000000006</v>
      </c>
    </row>
    <row r="22" spans="1:6" ht="12.75">
      <c r="A22" s="2"/>
      <c r="B22" t="s">
        <v>10</v>
      </c>
      <c r="C22" s="4"/>
      <c r="D22" s="3"/>
      <c r="E22" s="3"/>
      <c r="F22" s="3"/>
    </row>
    <row r="23" spans="1:6" ht="12.75">
      <c r="A23" s="2" t="s">
        <v>12</v>
      </c>
      <c r="B23" t="s">
        <v>8</v>
      </c>
      <c r="C23" s="4"/>
      <c r="D23" s="3"/>
      <c r="E23" s="3"/>
      <c r="F23" s="3"/>
    </row>
    <row r="24" spans="2:6" ht="12.75">
      <c r="B24" t="s">
        <v>15</v>
      </c>
      <c r="C24" s="4"/>
      <c r="D24" s="3"/>
      <c r="E24" s="3"/>
      <c r="F24" s="3"/>
    </row>
    <row r="25" spans="2:6" ht="12.75">
      <c r="B25" t="s">
        <v>9</v>
      </c>
      <c r="C25" s="4">
        <v>4835</v>
      </c>
      <c r="D25" s="3">
        <f>C25*13.2</f>
        <v>63822</v>
      </c>
      <c r="E25" s="3">
        <f>C25*9</f>
        <v>43515</v>
      </c>
      <c r="F25" s="3">
        <f>D25-E25</f>
        <v>20307</v>
      </c>
    </row>
    <row r="26" spans="2:6" ht="12.75">
      <c r="B26" t="s">
        <v>10</v>
      </c>
      <c r="C26" s="4">
        <v>8458</v>
      </c>
      <c r="D26" s="3">
        <f>C26*21</f>
        <v>177618</v>
      </c>
      <c r="E26" s="3">
        <f>C26*9.1</f>
        <v>76967.8</v>
      </c>
      <c r="F26" s="3">
        <f>D26-E26</f>
        <v>100650.2</v>
      </c>
    </row>
    <row r="27" ht="12.75">
      <c r="C27" s="4"/>
    </row>
    <row r="28" ht="12.75">
      <c r="C28" s="4"/>
    </row>
    <row r="29" spans="1:10" ht="12.75">
      <c r="A29" s="2" t="s">
        <v>2</v>
      </c>
      <c r="B29" s="2" t="s">
        <v>3</v>
      </c>
      <c r="C29" s="5" t="s">
        <v>4</v>
      </c>
      <c r="D29" s="2" t="s">
        <v>4</v>
      </c>
      <c r="E29" s="2" t="s">
        <v>0</v>
      </c>
      <c r="F29" s="2" t="s">
        <v>0</v>
      </c>
      <c r="G29" s="2" t="s">
        <v>6</v>
      </c>
      <c r="H29" s="2" t="s">
        <v>6</v>
      </c>
      <c r="I29" s="2" t="s">
        <v>5</v>
      </c>
      <c r="J29" s="2" t="s">
        <v>5</v>
      </c>
    </row>
    <row r="30" spans="2:7" ht="12.75">
      <c r="B30" t="s">
        <v>8</v>
      </c>
      <c r="C30" s="4"/>
      <c r="G30" t="s">
        <v>33</v>
      </c>
    </row>
    <row r="31" spans="2:3" ht="12.75">
      <c r="B31" t="s">
        <v>10</v>
      </c>
      <c r="C31" s="4"/>
    </row>
    <row r="32" ht="12.75">
      <c r="C32" s="4"/>
    </row>
    <row r="33" ht="12.75">
      <c r="A33" s="2" t="s">
        <v>26</v>
      </c>
    </row>
    <row r="34" spans="1:2" ht="12.75">
      <c r="A34" t="s">
        <v>32</v>
      </c>
      <c r="B34" s="8">
        <f>DSUM(A6:F26,"Kosten",B29:B30)</f>
        <v>204486</v>
      </c>
    </row>
    <row r="36" spans="1:2" ht="12.75">
      <c r="A36" t="s">
        <v>32</v>
      </c>
      <c r="B36" s="8">
        <f>DSUM(A6:F26,"Gewinn",B29:J30)</f>
        <v>26989.5</v>
      </c>
    </row>
    <row r="40" ht="12.75"/>
    <row r="49" spans="1:10" ht="12.75">
      <c r="A49" s="2" t="s">
        <v>2</v>
      </c>
      <c r="B49" s="2" t="s">
        <v>3</v>
      </c>
      <c r="C49" s="5" t="s">
        <v>4</v>
      </c>
      <c r="D49" s="2" t="s">
        <v>4</v>
      </c>
      <c r="E49" s="2" t="s">
        <v>0</v>
      </c>
      <c r="F49" s="2" t="s">
        <v>0</v>
      </c>
      <c r="G49" s="2" t="s">
        <v>6</v>
      </c>
      <c r="H49" s="2" t="s">
        <v>6</v>
      </c>
      <c r="I49" s="2" t="s">
        <v>5</v>
      </c>
      <c r="J49" s="2" t="s">
        <v>5</v>
      </c>
    </row>
    <row r="50" ht="12.75">
      <c r="B50" t="s">
        <v>10</v>
      </c>
    </row>
    <row r="52" spans="1:2" ht="12.75">
      <c r="A52" t="s">
        <v>32</v>
      </c>
      <c r="B52" s="7">
        <f>DSUM(A6:F26,"Umsatz",A49:J50)</f>
        <v>194150</v>
      </c>
    </row>
    <row r="55" spans="1:10" ht="12.75">
      <c r="A55" s="2" t="s">
        <v>2</v>
      </c>
      <c r="B55" s="2" t="s">
        <v>3</v>
      </c>
      <c r="C55" s="5" t="s">
        <v>4</v>
      </c>
      <c r="D55" s="2" t="s">
        <v>4</v>
      </c>
      <c r="E55" s="2" t="s">
        <v>0</v>
      </c>
      <c r="F55" s="2" t="s">
        <v>0</v>
      </c>
      <c r="G55" s="2" t="s">
        <v>6</v>
      </c>
      <c r="H55" s="2" t="s">
        <v>6</v>
      </c>
      <c r="I55" s="2" t="s">
        <v>5</v>
      </c>
      <c r="J55" s="2" t="s">
        <v>5</v>
      </c>
    </row>
    <row r="56" spans="2:7" ht="12.75">
      <c r="B56" t="s">
        <v>9</v>
      </c>
      <c r="G56" t="s">
        <v>44</v>
      </c>
    </row>
    <row r="57" spans="2:7" ht="12.75">
      <c r="B57" t="s">
        <v>10</v>
      </c>
      <c r="G57" t="s">
        <v>44</v>
      </c>
    </row>
    <row r="59" spans="1:2" ht="12.75">
      <c r="A59" t="s">
        <v>32</v>
      </c>
      <c r="B59" s="7">
        <f>DSUM(A6:F26,"Umsatz",A55:J57)</f>
        <v>24214.4</v>
      </c>
    </row>
    <row r="62" spans="1:10" ht="12.75">
      <c r="A62" s="2" t="s">
        <v>2</v>
      </c>
      <c r="B62" s="2" t="s">
        <v>3</v>
      </c>
      <c r="C62" s="5" t="s">
        <v>4</v>
      </c>
      <c r="D62" s="2" t="s">
        <v>4</v>
      </c>
      <c r="E62" s="2" t="s">
        <v>0</v>
      </c>
      <c r="F62" s="2" t="s">
        <v>0</v>
      </c>
      <c r="G62" s="2" t="s">
        <v>6</v>
      </c>
      <c r="H62" s="2" t="s">
        <v>6</v>
      </c>
      <c r="I62" s="2" t="s">
        <v>5</v>
      </c>
      <c r="J62" s="2" t="s">
        <v>5</v>
      </c>
    </row>
    <row r="63" ht="12.75">
      <c r="B63" t="s">
        <v>8</v>
      </c>
    </row>
    <row r="64" ht="12.75">
      <c r="B64" t="s">
        <v>15</v>
      </c>
    </row>
    <row r="65" ht="12.75">
      <c r="B65" t="s">
        <v>9</v>
      </c>
    </row>
    <row r="66" ht="12.75">
      <c r="B66" t="s">
        <v>10</v>
      </c>
    </row>
    <row r="68" spans="1:4" ht="12.75">
      <c r="A68" t="s">
        <v>32</v>
      </c>
      <c r="B68" s="7">
        <f>DSUM(A6:F26,"Umsatz",A62:J66)</f>
        <v>791597.3</v>
      </c>
      <c r="D68" t="s">
        <v>50</v>
      </c>
    </row>
  </sheetData>
  <mergeCells count="1">
    <mergeCell ref="A1:F1"/>
  </mergeCells>
  <printOptions/>
  <pageMargins left="0.75" right="0.75" top="1" bottom="1" header="0.4921259845" footer="0.492125984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J68"/>
  <sheetViews>
    <sheetView workbookViewId="0" topLeftCell="A12">
      <selection activeCell="H9" sqref="H9"/>
    </sheetView>
  </sheetViews>
  <sheetFormatPr defaultColWidth="11.421875" defaultRowHeight="12.75"/>
  <cols>
    <col min="1" max="1" width="12.28125" style="0" customWidth="1"/>
    <col min="2" max="2" width="15.00390625" style="0" customWidth="1"/>
    <col min="4" max="4" width="12.140625" style="0" customWidth="1"/>
    <col min="5" max="6" width="11.7109375" style="0" bestFit="1" customWidth="1"/>
  </cols>
  <sheetData>
    <row r="1" spans="1:6" ht="26.25">
      <c r="A1" s="9" t="s">
        <v>39</v>
      </c>
      <c r="B1" s="9"/>
      <c r="C1" s="9"/>
      <c r="D1" s="9"/>
      <c r="E1" s="9"/>
      <c r="F1" s="9"/>
    </row>
    <row r="2" spans="1:6" ht="14.25" customHeight="1">
      <c r="A2" s="1"/>
      <c r="B2" s="1"/>
      <c r="C2" s="1"/>
      <c r="D2" s="1"/>
      <c r="E2" s="1"/>
      <c r="F2" s="1"/>
    </row>
    <row r="3" spans="1:6" ht="93" customHeight="1">
      <c r="A3" s="1"/>
      <c r="B3" s="1"/>
      <c r="C3" s="1"/>
      <c r="D3" s="1"/>
      <c r="E3" s="1"/>
      <c r="F3" s="1"/>
    </row>
    <row r="6" spans="1:7" ht="12.75">
      <c r="A6" s="2" t="s">
        <v>2</v>
      </c>
      <c r="B6" s="2" t="s">
        <v>3</v>
      </c>
      <c r="C6" s="2" t="s">
        <v>4</v>
      </c>
      <c r="D6" s="2" t="s">
        <v>0</v>
      </c>
      <c r="E6" s="2" t="s">
        <v>6</v>
      </c>
      <c r="F6" s="2" t="s">
        <v>5</v>
      </c>
      <c r="G6" s="2"/>
    </row>
    <row r="7" spans="1:6" ht="12.75">
      <c r="A7" s="2" t="s">
        <v>7</v>
      </c>
      <c r="B7" t="s">
        <v>8</v>
      </c>
      <c r="C7" s="4">
        <v>4525</v>
      </c>
      <c r="D7" s="3">
        <f>C7*19</f>
        <v>85975</v>
      </c>
      <c r="E7" s="3">
        <f>C7*12</f>
        <v>54300</v>
      </c>
      <c r="F7" s="3">
        <f>D7-E7</f>
        <v>31675</v>
      </c>
    </row>
    <row r="8" spans="2:6" ht="12.75">
      <c r="B8" t="s">
        <v>15</v>
      </c>
      <c r="C8" s="4">
        <v>125</v>
      </c>
      <c r="D8" s="3">
        <f>C8*145</f>
        <v>18125</v>
      </c>
      <c r="E8" s="3">
        <f>C8*45</f>
        <v>5625</v>
      </c>
      <c r="F8" s="3">
        <f>D8-E8</f>
        <v>12500</v>
      </c>
    </row>
    <row r="9" spans="2:6" ht="12.75">
      <c r="B9" t="s">
        <v>9</v>
      </c>
      <c r="C9" s="4">
        <v>2450</v>
      </c>
      <c r="D9" s="3">
        <f>C9*12.5</f>
        <v>30625</v>
      </c>
      <c r="E9" s="3">
        <f>C9*6</f>
        <v>14700</v>
      </c>
      <c r="F9" s="3">
        <f>D9-E9</f>
        <v>15925</v>
      </c>
    </row>
    <row r="10" spans="2:6" ht="12.75">
      <c r="B10" t="s">
        <v>10</v>
      </c>
      <c r="C10" s="4"/>
      <c r="D10" s="3"/>
      <c r="E10" s="3"/>
      <c r="F10" s="3"/>
    </row>
    <row r="11" spans="1:6" ht="12.75">
      <c r="A11" s="2" t="s">
        <v>14</v>
      </c>
      <c r="B11" t="s">
        <v>8</v>
      </c>
      <c r="C11" s="4">
        <v>2841</v>
      </c>
      <c r="D11" s="3">
        <f>C11*15.5</f>
        <v>44035.5</v>
      </c>
      <c r="E11" s="3">
        <f>C11*6</f>
        <v>17046</v>
      </c>
      <c r="F11" s="3">
        <f>D11-E11</f>
        <v>26989.5</v>
      </c>
    </row>
    <row r="12" spans="2:6" ht="12.75">
      <c r="B12" t="s">
        <v>15</v>
      </c>
      <c r="C12" s="4"/>
      <c r="D12" s="3"/>
      <c r="E12" s="3"/>
      <c r="F12" s="3"/>
    </row>
    <row r="13" spans="2:6" ht="12.75">
      <c r="B13" t="s">
        <v>9</v>
      </c>
      <c r="C13" s="4">
        <v>873</v>
      </c>
      <c r="D13" s="3">
        <f>C13*8.8</f>
        <v>7682.400000000001</v>
      </c>
      <c r="E13" s="3">
        <f>C13*6</f>
        <v>5238</v>
      </c>
      <c r="F13" s="3">
        <f>D13-E13</f>
        <v>2444.4000000000005</v>
      </c>
    </row>
    <row r="14" spans="2:6" ht="12.75">
      <c r="B14" t="s">
        <v>10</v>
      </c>
      <c r="C14" s="4">
        <v>348</v>
      </c>
      <c r="D14" s="3">
        <f>C14*22</f>
        <v>7656</v>
      </c>
      <c r="E14" s="3">
        <f>C14*14</f>
        <v>4872</v>
      </c>
      <c r="F14" s="3">
        <f>D14-E14</f>
        <v>2784</v>
      </c>
    </row>
    <row r="15" spans="1:6" ht="12.75">
      <c r="A15" s="2" t="s">
        <v>11</v>
      </c>
      <c r="B15" t="s">
        <v>8</v>
      </c>
      <c r="C15" s="4"/>
      <c r="D15" s="3"/>
      <c r="E15" s="3"/>
      <c r="F15" s="3"/>
    </row>
    <row r="16" spans="1:6" ht="12.75">
      <c r="A16" s="2"/>
      <c r="B16" t="s">
        <v>15</v>
      </c>
      <c r="C16" s="4">
        <v>435</v>
      </c>
      <c r="D16" s="3">
        <f>C16*146</f>
        <v>63510</v>
      </c>
      <c r="E16" s="3">
        <f>C16*85</f>
        <v>36975</v>
      </c>
      <c r="F16" s="3">
        <f aca="true" t="shared" si="0" ref="F16:F21">D16-E16</f>
        <v>26535</v>
      </c>
    </row>
    <row r="17" spans="1:6" ht="12.75">
      <c r="A17" s="2"/>
      <c r="B17" t="s">
        <v>9</v>
      </c>
      <c r="C17" s="4">
        <v>1598</v>
      </c>
      <c r="D17" s="3">
        <f>C17*11</f>
        <v>17578</v>
      </c>
      <c r="E17" s="3">
        <f>C17*8</f>
        <v>12784</v>
      </c>
      <c r="F17" s="3">
        <f t="shared" si="0"/>
        <v>4794</v>
      </c>
    </row>
    <row r="18" spans="1:6" ht="12.75">
      <c r="A18" s="2"/>
      <c r="B18" t="s">
        <v>10</v>
      </c>
      <c r="C18" s="4">
        <v>634</v>
      </c>
      <c r="D18" s="3">
        <f>C18*14</f>
        <v>8876</v>
      </c>
      <c r="E18" s="3">
        <f>C18*8.5</f>
        <v>5389</v>
      </c>
      <c r="F18" s="3">
        <f t="shared" si="0"/>
        <v>3487</v>
      </c>
    </row>
    <row r="19" spans="1:6" ht="12.75">
      <c r="A19" s="2" t="s">
        <v>13</v>
      </c>
      <c r="B19" t="s">
        <v>8</v>
      </c>
      <c r="C19" s="4">
        <v>8876</v>
      </c>
      <c r="D19" s="3">
        <f>C19*19.3</f>
        <v>171306.80000000002</v>
      </c>
      <c r="E19" s="3">
        <f>C19*15</f>
        <v>133140</v>
      </c>
      <c r="F19" s="3">
        <f t="shared" si="0"/>
        <v>38166.80000000002</v>
      </c>
    </row>
    <row r="20" spans="1:6" ht="12.75">
      <c r="A20" s="2"/>
      <c r="B20" t="s">
        <v>15</v>
      </c>
      <c r="C20" s="4">
        <v>387</v>
      </c>
      <c r="D20" s="3">
        <f>C20*127</f>
        <v>49149</v>
      </c>
      <c r="E20" s="3">
        <f>C20*66</f>
        <v>25542</v>
      </c>
      <c r="F20" s="3">
        <f t="shared" si="0"/>
        <v>23607</v>
      </c>
    </row>
    <row r="21" spans="1:6" ht="12.75">
      <c r="A21" s="2"/>
      <c r="B21" t="s">
        <v>9</v>
      </c>
      <c r="C21" s="4">
        <v>4657</v>
      </c>
      <c r="D21" s="3">
        <f>C21*9.8</f>
        <v>45638.600000000006</v>
      </c>
      <c r="E21" s="3">
        <f>C21*4.5</f>
        <v>20956.5</v>
      </c>
      <c r="F21" s="3">
        <f t="shared" si="0"/>
        <v>24682.100000000006</v>
      </c>
    </row>
    <row r="22" spans="1:6" ht="12.75">
      <c r="A22" s="2"/>
      <c r="B22" t="s">
        <v>10</v>
      </c>
      <c r="C22" s="4"/>
      <c r="D22" s="3"/>
      <c r="E22" s="3"/>
      <c r="F22" s="3"/>
    </row>
    <row r="23" spans="1:6" ht="12.75">
      <c r="A23" s="2" t="s">
        <v>12</v>
      </c>
      <c r="B23" t="s">
        <v>8</v>
      </c>
      <c r="C23" s="4"/>
      <c r="D23" s="3"/>
      <c r="E23" s="3"/>
      <c r="F23" s="3"/>
    </row>
    <row r="24" spans="2:6" ht="12.75">
      <c r="B24" t="s">
        <v>15</v>
      </c>
      <c r="C24" s="4"/>
      <c r="D24" s="3"/>
      <c r="E24" s="3"/>
      <c r="F24" s="3"/>
    </row>
    <row r="25" spans="2:6" ht="12.75">
      <c r="B25" t="s">
        <v>9</v>
      </c>
      <c r="C25" s="4">
        <v>4835</v>
      </c>
      <c r="D25" s="3">
        <f>C25*13.2</f>
        <v>63822</v>
      </c>
      <c r="E25" s="3">
        <f>C25*9</f>
        <v>43515</v>
      </c>
      <c r="F25" s="3">
        <f>D25-E25</f>
        <v>20307</v>
      </c>
    </row>
    <row r="26" spans="2:6" ht="12.75">
      <c r="B26" t="s">
        <v>10</v>
      </c>
      <c r="C26" s="4">
        <v>8458</v>
      </c>
      <c r="D26" s="3">
        <f>C26*21</f>
        <v>177618</v>
      </c>
      <c r="E26" s="3">
        <f>C26*9.1</f>
        <v>76967.8</v>
      </c>
      <c r="F26" s="3">
        <f>D26-E26</f>
        <v>100650.2</v>
      </c>
    </row>
    <row r="27" ht="12.75">
      <c r="C27" s="4"/>
    </row>
    <row r="28" ht="12.75">
      <c r="C28" s="4"/>
    </row>
    <row r="29" spans="1:10" ht="12.75">
      <c r="A29" s="2" t="s">
        <v>2</v>
      </c>
      <c r="B29" s="2" t="s">
        <v>3</v>
      </c>
      <c r="C29" s="5" t="s">
        <v>4</v>
      </c>
      <c r="D29" s="2" t="s">
        <v>4</v>
      </c>
      <c r="E29" s="2" t="s">
        <v>0</v>
      </c>
      <c r="F29" s="2" t="s">
        <v>0</v>
      </c>
      <c r="G29" s="2" t="s">
        <v>6</v>
      </c>
      <c r="H29" s="2" t="s">
        <v>6</v>
      </c>
      <c r="I29" s="2" t="s">
        <v>5</v>
      </c>
      <c r="J29" s="2" t="s">
        <v>5</v>
      </c>
    </row>
    <row r="30" spans="2:7" ht="12.75">
      <c r="B30" t="s">
        <v>8</v>
      </c>
      <c r="C30" s="4"/>
      <c r="G30" t="s">
        <v>33</v>
      </c>
    </row>
    <row r="31" spans="2:3" ht="12.75">
      <c r="B31" t="s">
        <v>10</v>
      </c>
      <c r="C31" s="4"/>
    </row>
    <row r="32" ht="12.75">
      <c r="C32" s="4"/>
    </row>
    <row r="33" ht="12.75">
      <c r="A33" s="2" t="s">
        <v>26</v>
      </c>
    </row>
    <row r="34" spans="1:2" ht="12.75">
      <c r="A34" t="s">
        <v>40</v>
      </c>
      <c r="B34" s="8">
        <f>DPRODUCT(A6:F26,"Kosten",B29:B30)</f>
        <v>123234091092000</v>
      </c>
    </row>
    <row r="36" spans="1:2" ht="12.75">
      <c r="A36" t="s">
        <v>40</v>
      </c>
      <c r="B36" s="8">
        <f>DPRODUCT(A6:F26,"Gewinn",B29:J30)</f>
        <v>26989.5</v>
      </c>
    </row>
    <row r="40" ht="12.75"/>
    <row r="49" spans="1:10" ht="12.75">
      <c r="A49" s="2" t="s">
        <v>2</v>
      </c>
      <c r="B49" s="2" t="s">
        <v>3</v>
      </c>
      <c r="C49" s="5" t="s">
        <v>4</v>
      </c>
      <c r="D49" s="2" t="s">
        <v>4</v>
      </c>
      <c r="E49" s="2" t="s">
        <v>0</v>
      </c>
      <c r="F49" s="2" t="s">
        <v>0</v>
      </c>
      <c r="G49" s="2" t="s">
        <v>6</v>
      </c>
      <c r="H49" s="2" t="s">
        <v>6</v>
      </c>
      <c r="I49" s="2" t="s">
        <v>5</v>
      </c>
      <c r="J49" s="2" t="s">
        <v>5</v>
      </c>
    </row>
    <row r="52" ht="12.75">
      <c r="A52" t="s">
        <v>40</v>
      </c>
    </row>
    <row r="55" spans="1:10" ht="12.75">
      <c r="A55" s="2" t="s">
        <v>2</v>
      </c>
      <c r="B55" s="2" t="s">
        <v>3</v>
      </c>
      <c r="C55" s="5" t="s">
        <v>4</v>
      </c>
      <c r="D55" s="2" t="s">
        <v>4</v>
      </c>
      <c r="E55" s="2" t="s">
        <v>0</v>
      </c>
      <c r="F55" s="2" t="s">
        <v>0</v>
      </c>
      <c r="G55" s="2" t="s">
        <v>6</v>
      </c>
      <c r="H55" s="2" t="s">
        <v>6</v>
      </c>
      <c r="I55" s="2" t="s">
        <v>5</v>
      </c>
      <c r="J55" s="2" t="s">
        <v>5</v>
      </c>
    </row>
    <row r="59" ht="12.75">
      <c r="A59" t="s">
        <v>40</v>
      </c>
    </row>
    <row r="62" spans="1:10" ht="12.75">
      <c r="A62" s="2" t="s">
        <v>2</v>
      </c>
      <c r="B62" s="2" t="s">
        <v>3</v>
      </c>
      <c r="C62" s="5" t="s">
        <v>4</v>
      </c>
      <c r="D62" s="2" t="s">
        <v>4</v>
      </c>
      <c r="E62" s="2" t="s">
        <v>0</v>
      </c>
      <c r="F62" s="2" t="s">
        <v>0</v>
      </c>
      <c r="G62" s="2" t="s">
        <v>6</v>
      </c>
      <c r="H62" s="2" t="s">
        <v>6</v>
      </c>
      <c r="I62" s="2" t="s">
        <v>5</v>
      </c>
      <c r="J62" s="2" t="s">
        <v>5</v>
      </c>
    </row>
    <row r="68" ht="12.75">
      <c r="A68" t="s">
        <v>40</v>
      </c>
    </row>
  </sheetData>
  <mergeCells count="1">
    <mergeCell ref="A1:F1"/>
  </mergeCells>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Seel</dc:creator>
  <cp:keywords/>
  <dc:description/>
  <cp:lastModifiedBy>roland</cp:lastModifiedBy>
  <cp:lastPrinted>2004-12-19T15:31:47Z</cp:lastPrinted>
  <dcterms:created xsi:type="dcterms:W3CDTF">2004-12-19T13:47:34Z</dcterms:created>
  <dcterms:modified xsi:type="dcterms:W3CDTF">2008-02-17T16:48:49Z</dcterms:modified>
  <cp:category/>
  <cp:version/>
  <cp:contentType/>
  <cp:contentStatus/>
</cp:coreProperties>
</file>